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تقارير القسم\تقرير المنشآت الفندقية\2019\"/>
    </mc:Choice>
  </mc:AlternateContent>
  <bookViews>
    <workbookView xWindow="0" yWindow="0" windowWidth="20490" windowHeight="7755"/>
  </bookViews>
  <sheets>
    <sheet name="Arabic" sheetId="1" r:id="rId1"/>
    <sheet name="En" sheetId="2" r:id="rId2"/>
  </sheets>
  <definedNames>
    <definedName name="_Toc398020490" localSheetId="1">En!$A$31</definedName>
    <definedName name="_Toc445288749" localSheetId="1">En!$A$5</definedName>
    <definedName name="_Toc445288750" localSheetId="1">En!$A$18</definedName>
    <definedName name="_Toc445288752" localSheetId="1">En!$A$42</definedName>
    <definedName name="_Toc445288753" localSheetId="1">En!$A$57</definedName>
    <definedName name="_Toc445288754" localSheetId="1">En!$A$72</definedName>
    <definedName name="_Toc445288757" localSheetId="1">En!$A$118</definedName>
    <definedName name="_xlnm.Print_Area" localSheetId="0">Arabic!$A$1:$F$126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2" i="2" l="1"/>
  <c r="D123" i="2"/>
  <c r="D121" i="2"/>
  <c r="C124" i="2"/>
  <c r="D124" i="2" s="1"/>
  <c r="B124" i="2"/>
  <c r="F90" i="2"/>
  <c r="F91" i="2"/>
  <c r="F92" i="2"/>
  <c r="F93" i="2"/>
  <c r="F94" i="2"/>
  <c r="F95" i="2"/>
  <c r="F96" i="2"/>
  <c r="F97" i="2"/>
  <c r="F89" i="2"/>
  <c r="C98" i="2"/>
  <c r="D98" i="2"/>
  <c r="E98" i="2"/>
  <c r="B98" i="2"/>
  <c r="E75" i="2"/>
  <c r="E76" i="2"/>
  <c r="E77" i="2"/>
  <c r="E78" i="2"/>
  <c r="E79" i="2"/>
  <c r="E80" i="2"/>
  <c r="E81" i="2"/>
  <c r="E82" i="2"/>
  <c r="E83" i="2"/>
  <c r="E74" i="2"/>
  <c r="C83" i="2"/>
  <c r="B83" i="2"/>
  <c r="F60" i="2"/>
  <c r="F61" i="2"/>
  <c r="F62" i="2"/>
  <c r="F63" i="2"/>
  <c r="F68" i="2" s="1"/>
  <c r="F64" i="2"/>
  <c r="F65" i="2"/>
  <c r="F66" i="2"/>
  <c r="F67" i="2"/>
  <c r="F59" i="2"/>
  <c r="C68" i="2"/>
  <c r="D68" i="2"/>
  <c r="E68" i="2"/>
  <c r="B68" i="2"/>
  <c r="E45" i="2"/>
  <c r="E46" i="2"/>
  <c r="E47" i="2"/>
  <c r="E48" i="2"/>
  <c r="E49" i="2"/>
  <c r="E50" i="2"/>
  <c r="E51" i="2"/>
  <c r="E52" i="2"/>
  <c r="E44" i="2"/>
  <c r="C53" i="2"/>
  <c r="E53" i="2" s="1"/>
  <c r="B53" i="2"/>
  <c r="F98" i="2" l="1"/>
  <c r="F61" i="1"/>
  <c r="F62" i="1"/>
  <c r="F69" i="1" s="1"/>
  <c r="F63" i="1"/>
  <c r="F64" i="1"/>
  <c r="F65" i="1"/>
  <c r="F66" i="1"/>
  <c r="F67" i="1"/>
  <c r="F68" i="1"/>
  <c r="F60" i="1"/>
  <c r="C69" i="1"/>
  <c r="D69" i="1"/>
  <c r="E69" i="1"/>
  <c r="B69" i="1"/>
  <c r="F91" i="1"/>
  <c r="F92" i="1"/>
  <c r="F93" i="1"/>
  <c r="F94" i="1"/>
  <c r="F95" i="1"/>
  <c r="F96" i="1"/>
  <c r="F97" i="1"/>
  <c r="F98" i="1"/>
  <c r="F90" i="1"/>
  <c r="D114" i="1"/>
  <c r="C54" i="1"/>
  <c r="B54" i="1"/>
  <c r="C123" i="1"/>
  <c r="B123" i="1"/>
  <c r="C26" i="1"/>
  <c r="B26" i="1"/>
  <c r="C24" i="1"/>
  <c r="B24" i="1"/>
  <c r="C23" i="1"/>
  <c r="B23" i="1"/>
  <c r="D15" i="1"/>
  <c r="D14" i="1"/>
  <c r="D13" i="1"/>
  <c r="D12" i="1"/>
  <c r="D11" i="1"/>
  <c r="D10" i="1"/>
  <c r="D9" i="1"/>
  <c r="D8" i="1"/>
  <c r="B11" i="1"/>
  <c r="C11" i="1"/>
  <c r="C10" i="1"/>
  <c r="B10" i="1"/>
  <c r="C13" i="1"/>
  <c r="B13" i="1"/>
  <c r="D75" i="2" l="1"/>
  <c r="D76" i="2"/>
  <c r="D77" i="2"/>
  <c r="D78" i="2"/>
  <c r="D79" i="2"/>
  <c r="D80" i="2"/>
  <c r="D81" i="2"/>
  <c r="D82" i="2"/>
  <c r="D83" i="2"/>
  <c r="D74" i="2"/>
  <c r="D45" i="2"/>
  <c r="D46" i="2"/>
  <c r="D47" i="2"/>
  <c r="D48" i="2"/>
  <c r="D49" i="2"/>
  <c r="D50" i="2"/>
  <c r="D51" i="2"/>
  <c r="D52" i="2"/>
  <c r="D53" i="2"/>
  <c r="D44" i="2"/>
  <c r="E34" i="2"/>
  <c r="E33" i="2"/>
  <c r="D23" i="2"/>
  <c r="D22" i="2"/>
  <c r="D21" i="2"/>
  <c r="D20" i="2"/>
  <c r="D113" i="1"/>
  <c r="D112" i="1"/>
  <c r="D111" i="1"/>
  <c r="D110" i="1"/>
  <c r="D109" i="1"/>
  <c r="D108" i="1"/>
  <c r="D107" i="1"/>
  <c r="D106" i="1"/>
  <c r="D105" i="1"/>
  <c r="C99" i="1"/>
  <c r="D99" i="1"/>
  <c r="E99" i="1"/>
  <c r="B99" i="1"/>
  <c r="F99" i="1" l="1"/>
  <c r="E76" i="1" l="1"/>
  <c r="E77" i="1"/>
  <c r="E78" i="1"/>
  <c r="E79" i="1"/>
  <c r="E80" i="1"/>
  <c r="E81" i="1"/>
  <c r="E82" i="1"/>
  <c r="E83" i="1"/>
  <c r="E75" i="1"/>
  <c r="C84" i="1"/>
  <c r="D84" i="1" s="1"/>
  <c r="B84" i="1"/>
  <c r="E46" i="1"/>
  <c r="E47" i="1"/>
  <c r="E48" i="1"/>
  <c r="E49" i="1"/>
  <c r="E50" i="1"/>
  <c r="E51" i="1"/>
  <c r="E52" i="1"/>
  <c r="E53" i="1"/>
  <c r="E54" i="1"/>
  <c r="E45" i="1"/>
  <c r="D52" i="1"/>
  <c r="D46" i="1"/>
  <c r="D47" i="1"/>
  <c r="D48" i="1"/>
  <c r="D49" i="1"/>
  <c r="D50" i="1"/>
  <c r="D51" i="1"/>
  <c r="D53" i="1"/>
  <c r="D54" i="1"/>
  <c r="D45" i="1"/>
  <c r="D83" i="1" l="1"/>
  <c r="D79" i="1"/>
  <c r="D75" i="1"/>
  <c r="D77" i="1"/>
  <c r="E84" i="1"/>
  <c r="D81" i="1"/>
  <c r="D76" i="1"/>
  <c r="D80" i="1"/>
  <c r="D82" i="1"/>
  <c r="D78" i="1"/>
  <c r="E35" i="1"/>
  <c r="E34" i="1"/>
  <c r="D22" i="1"/>
  <c r="D23" i="1"/>
  <c r="D24" i="1"/>
  <c r="D21" i="1"/>
  <c r="D123" i="1"/>
  <c r="D121" i="1"/>
  <c r="D122" i="1"/>
  <c r="D120" i="1"/>
</calcChain>
</file>

<file path=xl/sharedStrings.xml><?xml version="1.0" encoding="utf-8"?>
<sst xmlns="http://schemas.openxmlformats.org/spreadsheetml/2006/main" count="260" uniqueCount="105">
  <si>
    <t>المجموع</t>
  </si>
  <si>
    <t xml:space="preserve">عدد المنشآت الفندقية </t>
  </si>
  <si>
    <t xml:space="preserve">عدد الغرف </t>
  </si>
  <si>
    <t xml:space="preserve">عدد النزلاء (بالألف) </t>
  </si>
  <si>
    <t xml:space="preserve">عدد ليالي الإقامة (بالألف) </t>
  </si>
  <si>
    <t xml:space="preserve">متوسط مدة الإقامة (ليلة) </t>
  </si>
  <si>
    <t>معدّل الإشغال (%)</t>
  </si>
  <si>
    <t>معدّل إيراد الغرف الفندقية (بالدرهم)</t>
  </si>
  <si>
    <t>معدّل إيراد الغرف المتاحة (بالدرهم)</t>
  </si>
  <si>
    <t>التغير %</t>
  </si>
  <si>
    <t xml:space="preserve">الفنادق </t>
  </si>
  <si>
    <t xml:space="preserve">الشقق الفندقية </t>
  </si>
  <si>
    <t xml:space="preserve">المجموع </t>
  </si>
  <si>
    <t xml:space="preserve">أبوظبي </t>
  </si>
  <si>
    <t>العين</t>
  </si>
  <si>
    <t>التغير%</t>
  </si>
  <si>
    <t>الإمارات</t>
  </si>
  <si>
    <t xml:space="preserve">دول مجلس التعاون الخليجي </t>
  </si>
  <si>
    <t>دول عربية أخرى</t>
  </si>
  <si>
    <t>آسيا باستثناء الدول العربية</t>
  </si>
  <si>
    <t>أوروبا</t>
  </si>
  <si>
    <t>أمريكا الشمالية وأمريكا الجنوبية</t>
  </si>
  <si>
    <t>أفريقيا باستثناء الدول العربية</t>
  </si>
  <si>
    <t>أستراليا والمحيط الهادئ</t>
  </si>
  <si>
    <t>غير مبيّن</t>
  </si>
  <si>
    <t>خمسة نجوم</t>
  </si>
  <si>
    <t>أربعة نجوم</t>
  </si>
  <si>
    <t>ثلاثة نجوم وأقل</t>
  </si>
  <si>
    <t>شقق فندقية</t>
  </si>
  <si>
    <t>(مليون درهم)</t>
  </si>
  <si>
    <t xml:space="preserve">نوع الإيراد </t>
  </si>
  <si>
    <t xml:space="preserve">إيراد الغرف </t>
  </si>
  <si>
    <t xml:space="preserve">إيراد الطعام والشراب </t>
  </si>
  <si>
    <t xml:space="preserve">يرادات أخرى </t>
  </si>
  <si>
    <t>مجموع الإيرادات</t>
  </si>
  <si>
    <t>(ليلة/زائر)</t>
  </si>
  <si>
    <t>المؤشر</t>
  </si>
  <si>
    <t>الجنسية</t>
  </si>
  <si>
    <t xml:space="preserve">الجنسية </t>
  </si>
  <si>
    <t>منطقة الظفرة</t>
  </si>
  <si>
    <t>Indicator</t>
  </si>
  <si>
    <t>Change %</t>
  </si>
  <si>
    <t>Number of hotel establishments</t>
  </si>
  <si>
    <t>Number of rooms</t>
  </si>
  <si>
    <t>Number of guests (thousand)</t>
  </si>
  <si>
    <t>Number of guest nights (thousand)</t>
  </si>
  <si>
    <t>Average length of stay (nights)</t>
  </si>
  <si>
    <t>Occupancy rate (%)</t>
  </si>
  <si>
    <t>Average room revenues (AED)</t>
  </si>
  <si>
    <t>Average revenues of available rooms (AED)</t>
  </si>
  <si>
    <r>
      <rPr>
        <sz val="8"/>
        <color rgb="FFFF0000"/>
        <rFont val="Tahoma"/>
        <family val="2"/>
      </rPr>
      <t>المصدر:</t>
    </r>
    <r>
      <rPr>
        <sz val="8"/>
        <color rgb="FF595959"/>
        <rFont val="Tahoma"/>
        <family val="2"/>
      </rPr>
      <t xml:space="preserve"> دائرة الثقافة والسياحة</t>
    </r>
  </si>
  <si>
    <r>
      <rPr>
        <sz val="10"/>
        <color rgb="FFFF0000"/>
        <rFont val="Tohama"/>
      </rPr>
      <t>Source:</t>
    </r>
    <r>
      <rPr>
        <sz val="10"/>
        <color rgb="FF595959"/>
        <rFont val="Tohama"/>
      </rPr>
      <t xml:space="preserve"> Department of Culture and Tourism</t>
    </r>
  </si>
  <si>
    <t>Hotels</t>
  </si>
  <si>
    <t>Hotel apartments</t>
  </si>
  <si>
    <t>Combined</t>
  </si>
  <si>
    <t>Abu Dhabi</t>
  </si>
  <si>
    <t>Al Ain</t>
  </si>
  <si>
    <t>Al Dhafra</t>
  </si>
  <si>
    <t>Nationality</t>
  </si>
  <si>
    <t>Change (%)</t>
  </si>
  <si>
    <t>UAE</t>
  </si>
  <si>
    <t>GCC</t>
  </si>
  <si>
    <t>Other Arab countries</t>
  </si>
  <si>
    <t>Asia (excluding Arab countries)</t>
  </si>
  <si>
    <t>Europe</t>
  </si>
  <si>
    <t>North and South America</t>
  </si>
  <si>
    <t>Africa (excluding Arab countries)</t>
  </si>
  <si>
    <t>Australia and Asia Pacific</t>
  </si>
  <si>
    <t>Not mentioned</t>
  </si>
  <si>
    <t xml:space="preserve">Total </t>
  </si>
  <si>
    <t>5-star</t>
  </si>
  <si>
    <t>4-star</t>
  </si>
  <si>
    <t>3-star or less</t>
  </si>
  <si>
    <t>Total</t>
  </si>
  <si>
    <t>change %</t>
  </si>
  <si>
    <t>Revenue Type</t>
  </si>
  <si>
    <t>Room</t>
  </si>
  <si>
    <t>Food and beverages</t>
  </si>
  <si>
    <t>Other revenues</t>
  </si>
  <si>
    <t>Total revenues</t>
  </si>
  <si>
    <t xml:space="preserve"> (AED million)</t>
  </si>
  <si>
    <t xml:space="preserve"> (Night/ Guest)</t>
  </si>
  <si>
    <t>ملاحظة: تم التحديث على البيانات في شهر يناير 2020</t>
  </si>
  <si>
    <t xml:space="preserve"> جدول 2:  المؤشرات الرئيسية للمنشآت الفندقية حسب نوع المنشأة، 2019</t>
  </si>
  <si>
    <t xml:space="preserve"> جدول 3:  المؤشرات الرئيسية للمنشآت الفندقية حسب نوع الأقليم، 2019</t>
  </si>
  <si>
    <t xml:space="preserve"> جدول 4: نزلاء المنشآت الفندقية حسب الجنسية، 2018-2019</t>
  </si>
  <si>
    <t xml:space="preserve"> جدول 5: نزلاء المنشآت الفندقية حسب الجنسية والتصنيف، 2019</t>
  </si>
  <si>
    <t xml:space="preserve"> جدول 6: ليالي الإقامة حسب الجنسية، 2018-2019</t>
  </si>
  <si>
    <t xml:space="preserve"> جدول 7: ليالي الإقامة للمنشآت الفندقية حسب الجنسية والتصنيف، 2019</t>
  </si>
  <si>
    <t xml:space="preserve"> جدول 8: متوسط مدة الإقامة حسب الجنسية، 2018-2019</t>
  </si>
  <si>
    <t xml:space="preserve"> جدول 9: إيرادات المنشآت الفندقية حسب نوع الإيراد، 2018-2019</t>
  </si>
  <si>
    <t xml:space="preserve"> Hotel Establishments Statistics- 2019</t>
  </si>
  <si>
    <t>Table 1: Key indicators of Hotel Establishments,2018-2019</t>
  </si>
  <si>
    <t>Table 2: Key indicators of Hotel Establishments by type, 2019</t>
  </si>
  <si>
    <t>Table 3: Key indicators of hotel establishments by region, 2019</t>
  </si>
  <si>
    <t>Table 4: Guests of Hotel Establishments by nationality, 2018-2019</t>
  </si>
  <si>
    <t>2019 (share%)</t>
  </si>
  <si>
    <t>Table 5: Hotel guests by nationality and classification, 2019</t>
  </si>
  <si>
    <t>Table 6: Guest nights by nationality, 2018-2019</t>
  </si>
  <si>
    <t>Table 7: Guest nights by nationality and classification, 2019</t>
  </si>
  <si>
    <t>Table 8: Average length of stay by nationality, 2018-2019</t>
  </si>
  <si>
    <t>Table 9: Revenues of hotel establishments by type of revenue, 2018-2019</t>
  </si>
  <si>
    <t>Note: The data has been updated on January 2020</t>
  </si>
  <si>
    <t xml:space="preserve">إحصاءات المنشآت الفندقية السنوية 2019
</t>
  </si>
  <si>
    <t xml:space="preserve"> جدول 1:  المؤشرات الرئيسية للمنشآت الفندقية، 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</si>
</sst>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#,##0.0"/>
    <numFmt numFmtId="165" formatCode="_(* #,##0.0_);_(* \(#,##0.0\);_(* &quot;-&quot;??_);_(@_)"/>
    <numFmt numFmtId="166" formatCode="0.0"/>
    <numFmt numFmtId="167" formatCode="_(* #,##0_);_(* \(#,##0\);_(* &quot;-&quot;??_);_(@_)"/>
    <numFmt numFmtId="168" formatCode="0.0%"/>
  </numFmts>
  <fonts count="23">
    <font>
      <sz val="11"/>
      <color theme="1"/>
      <name val="Calibri"/>
      <family val="2"/>
      <scheme val="minor"/>
    </font>
    <font>
      <b/>
      <sz val="11"/>
      <color rgb="FF595959"/>
      <name val="Tahoma"/>
      <family val="2"/>
    </font>
    <font>
      <sz val="9"/>
      <color rgb="FF595959"/>
      <name val="Tahoma"/>
      <family val="2"/>
    </font>
    <font>
      <b/>
      <sz val="10"/>
      <color theme="0"/>
      <name val="Tahoma"/>
      <family val="2"/>
    </font>
    <font>
      <sz val="10"/>
      <color rgb="FF595959"/>
      <name val="Tahoma"/>
      <family val="2"/>
    </font>
    <font>
      <b/>
      <sz val="10"/>
      <color rgb="FF595959"/>
      <name val="Tahoma"/>
      <family val="2"/>
    </font>
    <font>
      <sz val="8"/>
      <color rgb="FF595959"/>
      <name val="Tahoma"/>
      <family val="2"/>
    </font>
    <font>
      <sz val="11"/>
      <color rgb="FF8BD3D4"/>
      <name val="Tahoma"/>
      <family val="2"/>
    </font>
    <font>
      <b/>
      <sz val="10"/>
      <color rgb="FFFFFFFF"/>
      <name val="Tahoma"/>
      <family val="2"/>
    </font>
    <font>
      <sz val="11"/>
      <color theme="1"/>
      <name val="Calibri"/>
      <family val="2"/>
    </font>
    <font>
      <b/>
      <sz val="14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Tahoma"/>
      <family val="2"/>
    </font>
    <font>
      <b/>
      <sz val="10"/>
      <color theme="0"/>
      <name val="Calibri"/>
      <family val="2"/>
      <scheme val="minor"/>
    </font>
    <font>
      <b/>
      <sz val="11"/>
      <name val="Tahoma"/>
      <family val="2"/>
    </font>
    <font>
      <sz val="10"/>
      <name val="Tahoma"/>
      <family val="2"/>
    </font>
    <font>
      <b/>
      <sz val="11"/>
      <color theme="0"/>
      <name val="Calibri"/>
      <family val="2"/>
      <scheme val="minor"/>
    </font>
    <font>
      <sz val="10"/>
      <color rgb="FF595959"/>
      <name val="Tohama"/>
    </font>
    <font>
      <sz val="10"/>
      <color rgb="FFFF0000"/>
      <name val="Tohama"/>
    </font>
    <font>
      <b/>
      <sz val="8"/>
      <color rgb="FF595959"/>
      <name val="Tahoma"/>
      <family val="2"/>
    </font>
    <font>
      <b/>
      <sz val="9"/>
      <color rgb="FF595959"/>
      <name val="Tahoma"/>
      <family val="2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7"/>
        <bgColor theme="6"/>
      </patternFill>
    </fill>
    <fill>
      <patternFill patternType="solid">
        <fgColor rgb="FF106169"/>
        <bgColor rgb="FF000000"/>
      </patternFill>
    </fill>
    <fill>
      <patternFill patternType="solid">
        <fgColor rgb="FFDADDDF"/>
        <bgColor theme="6"/>
      </patternFill>
    </fill>
    <fill>
      <patternFill patternType="solid">
        <fgColor rgb="FFDADDDF"/>
        <bgColor indexed="64"/>
      </patternFill>
    </fill>
    <fill>
      <patternFill patternType="solid">
        <fgColor rgb="FF10616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49" fontId="1" fillId="0" borderId="0">
      <alignment horizontal="right" vertical="center" readingOrder="2"/>
    </xf>
    <xf numFmtId="0" fontId="2" fillId="0" borderId="0">
      <alignment horizontal="right" vertical="center" readingOrder="2"/>
    </xf>
    <xf numFmtId="49" fontId="3" fillId="2" borderId="0">
      <alignment horizontal="right" vertical="center" wrapText="1" readingOrder="2"/>
    </xf>
    <xf numFmtId="0" fontId="4" fillId="0" borderId="0" applyBorder="0">
      <alignment horizontal="right" vertical="center" wrapText="1" readingOrder="2"/>
    </xf>
    <xf numFmtId="164" fontId="4" fillId="0" borderId="0">
      <alignment horizontal="right" vertical="center" readingOrder="2"/>
    </xf>
    <xf numFmtId="0" fontId="6" fillId="0" borderId="0">
      <alignment horizontal="right" vertical="center" readingOrder="2"/>
    </xf>
    <xf numFmtId="164" fontId="5" fillId="3" borderId="0">
      <alignment horizontal="right" vertical="center" readingOrder="2"/>
    </xf>
    <xf numFmtId="0" fontId="9" fillId="0" borderId="0"/>
    <xf numFmtId="0" fontId="11" fillId="0" borderId="0">
      <alignment wrapText="1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9" fontId="14" fillId="2" borderId="0">
      <alignment horizontal="right" vertical="center" wrapText="1" readingOrder="1"/>
    </xf>
    <xf numFmtId="9" fontId="12" fillId="0" borderId="0" applyFont="0" applyFill="0" applyBorder="0" applyAlignment="0" applyProtection="0"/>
  </cellStyleXfs>
  <cellXfs count="77">
    <xf numFmtId="0" fontId="0" fillId="0" borderId="0" xfId="0"/>
    <xf numFmtId="0" fontId="7" fillId="0" borderId="0" xfId="0" applyFont="1" applyFill="1" applyBorder="1" applyAlignment="1">
      <alignment vertical="center" readingOrder="2"/>
    </xf>
    <xf numFmtId="0" fontId="2" fillId="0" borderId="0" xfId="2" applyFont="1" applyFill="1" applyBorder="1">
      <alignment horizontal="right" vertical="center"/>
    </xf>
    <xf numFmtId="0" fontId="7" fillId="0" borderId="0" xfId="0" applyFont="1" applyFill="1" applyBorder="1" applyAlignment="1">
      <alignment horizontal="center" vertical="center" readingOrder="2"/>
    </xf>
    <xf numFmtId="49" fontId="8" fillId="4" borderId="0" xfId="3" applyFont="1" applyFill="1" applyBorder="1">
      <alignment horizontal="right" vertical="center" wrapText="1" readingOrder="2"/>
    </xf>
    <xf numFmtId="0" fontId="4" fillId="0" borderId="0" xfId="4" applyFont="1" applyFill="1" applyBorder="1">
      <alignment horizontal="right" vertical="center" wrapText="1"/>
    </xf>
    <xf numFmtId="0" fontId="6" fillId="0" borderId="0" xfId="6" applyFont="1" applyFill="1" applyBorder="1" applyAlignment="1">
      <alignment vertical="center" readingOrder="2"/>
    </xf>
    <xf numFmtId="0" fontId="4" fillId="0" borderId="1" xfId="4" applyFont="1" applyFill="1" applyBorder="1">
      <alignment horizontal="right" vertical="center" wrapText="1"/>
    </xf>
    <xf numFmtId="3" fontId="4" fillId="0" borderId="0" xfId="5" applyNumberFormat="1" applyFont="1" applyFill="1" applyBorder="1">
      <alignment horizontal="right" vertical="center"/>
    </xf>
    <xf numFmtId="3" fontId="5" fillId="0" borderId="0" xfId="5" applyNumberFormat="1" applyFont="1" applyFill="1" applyBorder="1">
      <alignment horizontal="right" vertical="center"/>
    </xf>
    <xf numFmtId="3" fontId="4" fillId="0" borderId="1" xfId="5" applyNumberFormat="1" applyFont="1" applyFill="1" applyBorder="1">
      <alignment horizontal="right" vertical="center"/>
    </xf>
    <xf numFmtId="164" fontId="4" fillId="0" borderId="0" xfId="5" applyNumberFormat="1" applyFont="1" applyFill="1" applyBorder="1">
      <alignment horizontal="right" vertical="center"/>
    </xf>
    <xf numFmtId="164" fontId="5" fillId="0" borderId="0" xfId="5" applyNumberFormat="1" applyFont="1" applyFill="1" applyBorder="1">
      <alignment horizontal="right" vertical="center"/>
    </xf>
    <xf numFmtId="164" fontId="5" fillId="5" borderId="1" xfId="7" applyFill="1" applyBorder="1">
      <alignment horizontal="right" vertical="center"/>
    </xf>
    <xf numFmtId="3" fontId="5" fillId="5" borderId="1" xfId="7" applyNumberFormat="1" applyFill="1" applyBorder="1">
      <alignment horizontal="right" vertical="center"/>
    </xf>
    <xf numFmtId="49" fontId="8" fillId="0" borderId="0" xfId="3" applyFont="1" applyFill="1" applyBorder="1">
      <alignment horizontal="right" vertical="center" wrapText="1" readingOrder="2"/>
    </xf>
    <xf numFmtId="0" fontId="0" fillId="0" borderId="0" xfId="0" applyFill="1"/>
    <xf numFmtId="0" fontId="2" fillId="0" borderId="0" xfId="2">
      <alignment horizontal="right" vertical="center"/>
    </xf>
    <xf numFmtId="165" fontId="0" fillId="0" borderId="0" xfId="10" applyNumberFormat="1" applyFont="1"/>
    <xf numFmtId="166" fontId="0" fillId="0" borderId="0" xfId="0" applyNumberFormat="1"/>
    <xf numFmtId="2" fontId="7" fillId="0" borderId="0" xfId="0" applyNumberFormat="1" applyFont="1" applyFill="1" applyBorder="1" applyAlignment="1">
      <alignment vertical="center" readingOrder="2"/>
    </xf>
    <xf numFmtId="2" fontId="0" fillId="0" borderId="0" xfId="0" applyNumberFormat="1"/>
    <xf numFmtId="3" fontId="0" fillId="0" borderId="0" xfId="0" applyNumberFormat="1"/>
    <xf numFmtId="165" fontId="0" fillId="0" borderId="0" xfId="0" applyNumberFormat="1"/>
    <xf numFmtId="167" fontId="15" fillId="0" borderId="0" xfId="10" applyNumberFormat="1" applyFont="1" applyFill="1" applyBorder="1" applyAlignment="1">
      <alignment vertical="center" readingOrder="2"/>
    </xf>
    <xf numFmtId="49" fontId="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 readingOrder="2"/>
    </xf>
    <xf numFmtId="165" fontId="15" fillId="0" borderId="0" xfId="10" applyNumberFormat="1" applyFont="1" applyFill="1" applyBorder="1" applyAlignment="1">
      <alignment vertical="center" readingOrder="2"/>
    </xf>
    <xf numFmtId="167" fontId="0" fillId="0" borderId="0" xfId="10" applyNumberFormat="1" applyFont="1"/>
    <xf numFmtId="166" fontId="7" fillId="0" borderId="0" xfId="0" applyNumberFormat="1" applyFont="1" applyFill="1" applyBorder="1" applyAlignment="1">
      <alignment vertical="center" readingOrder="2"/>
    </xf>
    <xf numFmtId="3" fontId="5" fillId="0" borderId="1" xfId="5" applyNumberFormat="1" applyFont="1" applyFill="1" applyBorder="1">
      <alignment horizontal="right" vertical="center"/>
    </xf>
    <xf numFmtId="3" fontId="0" fillId="0" borderId="0" xfId="0" applyNumberFormat="1" applyAlignment="1">
      <alignment wrapText="1"/>
    </xf>
    <xf numFmtId="164" fontId="5" fillId="0" borderId="0" xfId="5" applyNumberFormat="1" applyFont="1" applyFill="1" applyBorder="1">
      <alignment horizontal="right" vertical="center"/>
    </xf>
    <xf numFmtId="164" fontId="5" fillId="5" borderId="1" xfId="7" applyNumberFormat="1" applyFill="1" applyBorder="1">
      <alignment horizontal="right" vertical="center"/>
    </xf>
    <xf numFmtId="1" fontId="8" fillId="4" borderId="0" xfId="3" applyNumberFormat="1" applyFont="1" applyFill="1" applyBorder="1" applyAlignment="1">
      <alignment vertical="center" wrapText="1" readingOrder="2"/>
    </xf>
    <xf numFmtId="0" fontId="8" fillId="4" borderId="0" xfId="3" applyNumberFormat="1" applyFont="1" applyFill="1" applyBorder="1" applyAlignment="1">
      <alignment vertical="center" wrapText="1" readingOrder="2"/>
    </xf>
    <xf numFmtId="9" fontId="8" fillId="4" borderId="0" xfId="3" applyNumberFormat="1" applyFont="1" applyFill="1" applyBorder="1" applyAlignment="1">
      <alignment vertical="center" wrapText="1" readingOrder="1"/>
    </xf>
    <xf numFmtId="168" fontId="0" fillId="0" borderId="0" xfId="13" applyNumberFormat="1" applyFont="1"/>
    <xf numFmtId="167" fontId="5" fillId="5" borderId="1" xfId="10" applyNumberFormat="1" applyFont="1" applyFill="1" applyBorder="1" applyAlignment="1">
      <alignment horizontal="right" vertical="center"/>
    </xf>
    <xf numFmtId="3" fontId="4" fillId="0" borderId="0" xfId="5" applyNumberFormat="1" applyFont="1" applyFill="1" applyBorder="1" applyAlignment="1">
      <alignment vertical="center"/>
    </xf>
    <xf numFmtId="164" fontId="4" fillId="0" borderId="0" xfId="5" applyNumberFormat="1" applyFont="1" applyFill="1" applyBorder="1" applyAlignment="1">
      <alignment vertical="center"/>
    </xf>
    <xf numFmtId="3" fontId="4" fillId="0" borderId="1" xfId="5" applyNumberFormat="1" applyFont="1" applyFill="1" applyBorder="1" applyAlignment="1">
      <alignment vertical="center"/>
    </xf>
    <xf numFmtId="2" fontId="16" fillId="0" borderId="0" xfId="10" applyNumberFormat="1" applyFont="1" applyFill="1" applyBorder="1" applyAlignment="1">
      <alignment vertical="center" wrapText="1" readingOrder="2"/>
    </xf>
    <xf numFmtId="9" fontId="16" fillId="0" borderId="0" xfId="13" applyFont="1" applyFill="1" applyBorder="1" applyAlignment="1">
      <alignment vertical="center" wrapText="1" readingOrder="2"/>
    </xf>
    <xf numFmtId="167" fontId="16" fillId="0" borderId="0" xfId="10" applyNumberFormat="1" applyFont="1" applyFill="1" applyBorder="1" applyAlignment="1">
      <alignment vertical="center" wrapText="1" readingOrder="1"/>
    </xf>
    <xf numFmtId="166" fontId="5" fillId="0" borderId="0" xfId="13" applyNumberFormat="1" applyFont="1" applyFill="1" applyBorder="1" applyAlignment="1">
      <alignment horizontal="right" vertical="center"/>
    </xf>
    <xf numFmtId="164" fontId="5" fillId="5" borderId="0" xfId="7" applyNumberFormat="1" applyFill="1" applyBorder="1">
      <alignment horizontal="right" vertical="center"/>
    </xf>
    <xf numFmtId="0" fontId="0" fillId="0" borderId="0" xfId="0" applyBorder="1"/>
    <xf numFmtId="0" fontId="17" fillId="7" borderId="0" xfId="0" applyFont="1" applyFill="1" applyAlignment="1">
      <alignment horizontal="right"/>
    </xf>
    <xf numFmtId="0" fontId="17" fillId="7" borderId="0" xfId="0" applyFont="1" applyFill="1" applyAlignment="1">
      <alignment horizontal="left"/>
    </xf>
    <xf numFmtId="0" fontId="18" fillId="0" borderId="0" xfId="0" applyFont="1"/>
    <xf numFmtId="0" fontId="18" fillId="0" borderId="1" xfId="0" applyFont="1" applyBorder="1"/>
    <xf numFmtId="0" fontId="0" fillId="0" borderId="0" xfId="0" applyAlignment="1">
      <alignment wrapText="1"/>
    </xf>
    <xf numFmtId="0" fontId="17" fillId="7" borderId="0" xfId="0" applyFont="1" applyFill="1" applyAlignment="1">
      <alignment horizontal="right" vertical="center" wrapText="1"/>
    </xf>
    <xf numFmtId="0" fontId="17" fillId="7" borderId="0" xfId="0" applyFont="1" applyFill="1" applyAlignment="1">
      <alignment horizontal="center" vertical="center" wrapText="1"/>
    </xf>
    <xf numFmtId="0" fontId="17" fillId="7" borderId="0" xfId="0" applyFont="1" applyFill="1" applyAlignment="1">
      <alignment horizontal="left" vertical="center" wrapText="1"/>
    </xf>
    <xf numFmtId="164" fontId="5" fillId="5" borderId="1" xfId="7" applyFill="1" applyBorder="1" applyAlignment="1">
      <alignment horizontal="left" vertical="center"/>
    </xf>
    <xf numFmtId="49" fontId="1" fillId="0" borderId="0" xfId="1" applyFont="1" applyFill="1" applyBorder="1" applyAlignment="1">
      <alignment horizontal="left" vertical="center"/>
    </xf>
    <xf numFmtId="49" fontId="5" fillId="0" borderId="0" xfId="1" applyFont="1" applyFill="1" applyBorder="1" applyAlignment="1">
      <alignment vertical="center"/>
    </xf>
    <xf numFmtId="49" fontId="20" fillId="0" borderId="0" xfId="1" applyFont="1" applyFill="1" applyBorder="1" applyAlignment="1">
      <alignment horizontal="left" vertical="center"/>
    </xf>
    <xf numFmtId="166" fontId="5" fillId="0" borderId="1" xfId="13" applyNumberFormat="1" applyFont="1" applyFill="1" applyBorder="1" applyAlignment="1">
      <alignment horizontal="right" vertical="center"/>
    </xf>
    <xf numFmtId="49" fontId="21" fillId="0" borderId="0" xfId="1" applyFont="1" applyFill="1" applyBorder="1" applyAlignment="1">
      <alignment horizontal="left" vertical="center"/>
    </xf>
    <xf numFmtId="165" fontId="16" fillId="0" borderId="0" xfId="10" applyNumberFormat="1" applyFont="1" applyFill="1" applyBorder="1" applyAlignment="1">
      <alignment vertical="center" wrapText="1" readingOrder="1"/>
    </xf>
    <xf numFmtId="2" fontId="4" fillId="0" borderId="0" xfId="13" applyNumberFormat="1" applyFont="1" applyFill="1" applyBorder="1" applyAlignment="1">
      <alignment horizontal="right" vertical="center"/>
    </xf>
    <xf numFmtId="1" fontId="5" fillId="0" borderId="0" xfId="13" applyNumberFormat="1" applyFont="1" applyFill="1" applyBorder="1" applyAlignment="1">
      <alignment horizontal="right" vertical="center"/>
    </xf>
    <xf numFmtId="1" fontId="4" fillId="0" borderId="0" xfId="13" applyNumberFormat="1" applyFont="1" applyFill="1" applyBorder="1" applyAlignment="1">
      <alignment horizontal="right" vertical="center"/>
    </xf>
    <xf numFmtId="1" fontId="4" fillId="0" borderId="0" xfId="13" applyNumberFormat="1" applyFont="1" applyFill="1" applyBorder="1" applyAlignment="1">
      <alignment vertical="center"/>
    </xf>
    <xf numFmtId="166" fontId="5" fillId="5" borderId="1" xfId="7" applyNumberFormat="1" applyFill="1" applyBorder="1">
      <alignment horizontal="right" vertical="center"/>
    </xf>
    <xf numFmtId="167" fontId="5" fillId="5" borderId="1" xfId="10" applyNumberFormat="1" applyFont="1" applyFill="1" applyBorder="1" applyAlignment="1">
      <alignment vertical="center"/>
    </xf>
    <xf numFmtId="165" fontId="5" fillId="5" borderId="1" xfId="10" applyNumberFormat="1" applyFont="1" applyFill="1" applyBorder="1" applyAlignment="1">
      <alignment horizontal="right" vertical="center"/>
    </xf>
    <xf numFmtId="166" fontId="5" fillId="6" borderId="1" xfId="13" applyNumberFormat="1" applyFont="1" applyFill="1" applyBorder="1" applyAlignment="1">
      <alignment horizontal="right" vertical="center"/>
    </xf>
    <xf numFmtId="49" fontId="1" fillId="0" borderId="0" xfId="1" applyFont="1" applyFill="1" applyBorder="1" applyAlignment="1">
      <alignment horizontal="right" vertical="center"/>
    </xf>
    <xf numFmtId="0" fontId="10" fillId="0" borderId="0" xfId="8" applyFont="1" applyFill="1" applyBorder="1" applyAlignment="1">
      <alignment horizontal="center" wrapText="1"/>
    </xf>
    <xf numFmtId="0" fontId="22" fillId="0" borderId="0" xfId="0" applyFont="1" applyAlignment="1">
      <alignment horizontal="right"/>
    </xf>
    <xf numFmtId="49" fontId="1" fillId="0" borderId="0" xfId="1" applyFont="1" applyFill="1" applyBorder="1" applyAlignment="1">
      <alignment horizontal="left" vertical="center"/>
    </xf>
    <xf numFmtId="49" fontId="1" fillId="0" borderId="0" xfId="1" applyFont="1" applyFill="1" applyBorder="1" applyAlignment="1">
      <alignment horizontal="center" vertical="center"/>
    </xf>
    <xf numFmtId="0" fontId="22" fillId="0" borderId="0" xfId="0" applyFont="1" applyAlignment="1">
      <alignment horizontal="left"/>
    </xf>
  </cellXfs>
  <cellStyles count="14">
    <cellStyle name="1st_Column" xfId="4"/>
    <cellStyle name="Body_Decimal" xfId="5"/>
    <cellStyle name="Comma" xfId="10" builtinId="3"/>
    <cellStyle name="Comma 3" xfId="11"/>
    <cellStyle name="Header" xfId="12"/>
    <cellStyle name="Normal" xfId="0" builtinId="0"/>
    <cellStyle name="Normal 2" xfId="8"/>
    <cellStyle name="Normal 3 2" xfId="9"/>
    <cellStyle name="Percent" xfId="13" builtinId="5"/>
    <cellStyle name="Row_Header" xfId="3"/>
    <cellStyle name="Source" xfId="6"/>
    <cellStyle name="SubTitle" xfId="2"/>
    <cellStyle name="Table_Title" xfId="1"/>
    <cellStyle name="Total_Decimal" xfId="7"/>
  </cellStyles>
  <dxfs count="0"/>
  <tableStyles count="0" defaultTableStyle="TableStyleMedium2" defaultPivotStyle="PivotStyleLight16"/>
  <colors>
    <mruColors>
      <color rgb="FF595959"/>
      <color rgb="FF106169"/>
      <color rgb="FFDADD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4"/>
  <sheetViews>
    <sheetView rightToLeft="1" tabSelected="1" view="pageBreakPreview" zoomScaleNormal="100" zoomScaleSheetLayoutView="100" workbookViewId="0">
      <selection activeCell="F24" sqref="F24"/>
    </sheetView>
  </sheetViews>
  <sheetFormatPr defaultRowHeight="15"/>
  <cols>
    <col min="1" max="1" width="31.28515625" customWidth="1"/>
    <col min="2" max="3" width="19" bestFit="1" customWidth="1"/>
    <col min="4" max="4" width="13.7109375" bestFit="1" customWidth="1"/>
    <col min="5" max="5" width="15.42578125" customWidth="1"/>
    <col min="6" max="6" width="16.28515625" customWidth="1"/>
    <col min="8" max="8" width="13" customWidth="1"/>
    <col min="9" max="9" width="9" hidden="1" customWidth="1"/>
    <col min="10" max="10" width="22.42578125" customWidth="1"/>
  </cols>
  <sheetData>
    <row r="1" spans="1:8" ht="18" customHeight="1">
      <c r="A1" s="72" t="s">
        <v>103</v>
      </c>
      <c r="B1" s="72"/>
      <c r="C1" s="72"/>
      <c r="D1" s="72"/>
      <c r="E1" s="72"/>
      <c r="F1" s="72"/>
    </row>
    <row r="2" spans="1:8" ht="26.25" customHeight="1">
      <c r="A2" s="72"/>
      <c r="B2" s="72"/>
      <c r="C2" s="72"/>
      <c r="D2" s="72"/>
      <c r="E2" s="72"/>
      <c r="F2" s="72"/>
    </row>
    <row r="3" spans="1:8">
      <c r="A3" s="73" t="s">
        <v>82</v>
      </c>
      <c r="B3" s="73"/>
    </row>
    <row r="4" spans="1:8">
      <c r="F4" s="18"/>
    </row>
    <row r="5" spans="1:8" s="1" customFormat="1" ht="14.25">
      <c r="A5" s="71" t="s">
        <v>104</v>
      </c>
      <c r="B5" s="71"/>
      <c r="C5" s="71"/>
      <c r="D5" s="71"/>
    </row>
    <row r="6" spans="1:8" s="1" customFormat="1" ht="14.25">
      <c r="A6" s="2"/>
      <c r="B6" s="3"/>
      <c r="C6" s="3"/>
    </row>
    <row r="7" spans="1:8" s="1" customFormat="1" ht="14.25" customHeight="1">
      <c r="A7" s="4" t="s">
        <v>36</v>
      </c>
      <c r="B7" s="35">
        <v>2018</v>
      </c>
      <c r="C7" s="35">
        <v>2019</v>
      </c>
      <c r="D7" s="4" t="s">
        <v>9</v>
      </c>
      <c r="E7" s="42"/>
      <c r="H7" s="24"/>
    </row>
    <row r="8" spans="1:8" s="1" customFormat="1" ht="14.25">
      <c r="A8" s="5" t="s">
        <v>1</v>
      </c>
      <c r="B8" s="8">
        <v>168</v>
      </c>
      <c r="C8" s="8">
        <v>168</v>
      </c>
      <c r="D8" s="45">
        <f>C8/B8*1-1</f>
        <v>0</v>
      </c>
      <c r="E8" s="44"/>
      <c r="H8" s="24"/>
    </row>
    <row r="9" spans="1:8" s="1" customFormat="1" ht="14.25">
      <c r="A9" s="5" t="s">
        <v>2</v>
      </c>
      <c r="B9" s="8">
        <v>32971</v>
      </c>
      <c r="C9" s="8">
        <v>32818</v>
      </c>
      <c r="D9" s="45">
        <f>(C9-B9)/B9*100</f>
        <v>-0.46404416001941101</v>
      </c>
      <c r="E9" s="62"/>
      <c r="H9" s="24"/>
    </row>
    <row r="10" spans="1:8" s="1" customFormat="1" ht="14.25">
      <c r="A10" s="5" t="s">
        <v>3</v>
      </c>
      <c r="B10" s="39">
        <f>5029999/1000</f>
        <v>5029.9989999999998</v>
      </c>
      <c r="C10" s="8">
        <f>5136540/1000</f>
        <v>5136.54</v>
      </c>
      <c r="D10" s="45">
        <f>(C10-B10)/B10*100</f>
        <v>2.1181117531037317</v>
      </c>
      <c r="E10" s="62"/>
      <c r="H10" s="24"/>
    </row>
    <row r="11" spans="1:8" s="1" customFormat="1" ht="14.25">
      <c r="A11" s="5" t="s">
        <v>4</v>
      </c>
      <c r="B11" s="39">
        <f>12915371/1000</f>
        <v>12915.370999999999</v>
      </c>
      <c r="C11" s="8">
        <f>13424632/1000</f>
        <v>13424.632</v>
      </c>
      <c r="D11" s="45">
        <f>(C11-B11)/B11*100</f>
        <v>3.9430613336620408</v>
      </c>
      <c r="E11" s="44"/>
      <c r="F11" s="20"/>
      <c r="H11" s="27"/>
    </row>
    <row r="12" spans="1:8" s="1" customFormat="1" ht="14.25">
      <c r="A12" s="5" t="s">
        <v>5</v>
      </c>
      <c r="B12" s="40">
        <v>2.5676687013257857</v>
      </c>
      <c r="C12" s="11">
        <v>2.6135554283622828</v>
      </c>
      <c r="D12" s="45">
        <f>C12/B12*100-100</f>
        <v>1.7870968716799069</v>
      </c>
      <c r="E12" s="42"/>
      <c r="H12" s="24"/>
    </row>
    <row r="13" spans="1:8" s="1" customFormat="1" ht="14.25">
      <c r="A13" s="5" t="s">
        <v>6</v>
      </c>
      <c r="B13" s="66">
        <f>0.717691214901126*100</f>
        <v>71.769121490112596</v>
      </c>
      <c r="C13" s="65">
        <f>0.729361261674014*100</f>
        <v>72.936126167401412</v>
      </c>
      <c r="D13" s="45">
        <f>C13/B13*100-100</f>
        <v>1.6260540091041662</v>
      </c>
      <c r="E13" s="43"/>
      <c r="H13" s="24"/>
    </row>
    <row r="14" spans="1:8" s="1" customFormat="1" ht="20.25" customHeight="1">
      <c r="A14" s="5" t="s">
        <v>7</v>
      </c>
      <c r="B14" s="39">
        <v>352.2000675298292</v>
      </c>
      <c r="C14" s="8">
        <v>368.81504197172649</v>
      </c>
      <c r="D14" s="45">
        <f>C14/B14*100-100</f>
        <v>4.7174819012463871</v>
      </c>
      <c r="E14" s="42"/>
      <c r="H14" s="24"/>
    </row>
    <row r="15" spans="1:8" s="1" customFormat="1" ht="14.25">
      <c r="A15" s="7" t="s">
        <v>8</v>
      </c>
      <c r="B15" s="41">
        <v>252.77089435374185</v>
      </c>
      <c r="C15" s="10">
        <v>268.99940433685271</v>
      </c>
      <c r="D15" s="60">
        <f>C15/B15*100-100</f>
        <v>6.4202447139344088</v>
      </c>
      <c r="E15" s="42"/>
      <c r="H15" s="24"/>
    </row>
    <row r="16" spans="1:8" s="1" customFormat="1" ht="14.25">
      <c r="A16" s="6" t="s">
        <v>50</v>
      </c>
      <c r="B16" s="6"/>
      <c r="C16" s="6"/>
      <c r="H16" s="24"/>
    </row>
    <row r="17" spans="1:15">
      <c r="L17" s="71"/>
      <c r="M17" s="71"/>
      <c r="N17" s="71"/>
      <c r="O17" s="71"/>
    </row>
    <row r="18" spans="1:15" s="1" customFormat="1" ht="14.25">
      <c r="A18" s="71" t="s">
        <v>83</v>
      </c>
      <c r="B18" s="71"/>
      <c r="C18" s="71"/>
      <c r="D18" s="71"/>
      <c r="E18" s="25"/>
    </row>
    <row r="19" spans="1:15" s="1" customFormat="1" ht="14.25">
      <c r="A19" s="2"/>
      <c r="B19" s="3"/>
      <c r="C19" s="3"/>
    </row>
    <row r="20" spans="1:15" s="1" customFormat="1" ht="14.25">
      <c r="A20" s="4" t="s">
        <v>36</v>
      </c>
      <c r="B20" s="4" t="s">
        <v>10</v>
      </c>
      <c r="C20" s="4" t="s">
        <v>11</v>
      </c>
      <c r="D20" s="4" t="s">
        <v>12</v>
      </c>
    </row>
    <row r="21" spans="1:15" s="1" customFormat="1" ht="14.25">
      <c r="A21" s="5" t="s">
        <v>1</v>
      </c>
      <c r="B21" s="8">
        <v>123</v>
      </c>
      <c r="C21" s="8">
        <v>45</v>
      </c>
      <c r="D21" s="9">
        <f>SUM(B21:C21)</f>
        <v>168</v>
      </c>
      <c r="E21" s="9"/>
    </row>
    <row r="22" spans="1:15" s="1" customFormat="1" ht="14.25">
      <c r="A22" s="5" t="s">
        <v>2</v>
      </c>
      <c r="B22" s="8">
        <v>27146</v>
      </c>
      <c r="C22" s="8">
        <v>5672</v>
      </c>
      <c r="D22" s="9">
        <f t="shared" ref="D22:D24" si="0">SUM(B22:C22)</f>
        <v>32818</v>
      </c>
      <c r="E22" s="9"/>
    </row>
    <row r="23" spans="1:15" s="1" customFormat="1" ht="14.25">
      <c r="A23" s="5" t="s">
        <v>3</v>
      </c>
      <c r="B23" s="8">
        <f>4693276/1000</f>
        <v>4693.2759999999998</v>
      </c>
      <c r="C23" s="8">
        <f>443264/1000</f>
        <v>443.26400000000001</v>
      </c>
      <c r="D23" s="9">
        <f t="shared" si="0"/>
        <v>5136.54</v>
      </c>
      <c r="E23" s="12"/>
    </row>
    <row r="24" spans="1:15" s="1" customFormat="1" ht="14.25">
      <c r="A24" s="5" t="s">
        <v>4</v>
      </c>
      <c r="B24" s="8">
        <f>10904059/1000</f>
        <v>10904.058999999999</v>
      </c>
      <c r="C24" s="8">
        <f>2520573/1000</f>
        <v>2520.5729999999999</v>
      </c>
      <c r="D24" s="9">
        <f t="shared" si="0"/>
        <v>13424.632</v>
      </c>
      <c r="E24" s="12"/>
    </row>
    <row r="25" spans="1:15" s="1" customFormat="1" ht="14.25">
      <c r="A25" s="5" t="s">
        <v>5</v>
      </c>
      <c r="B25" s="11">
        <v>2.3233364072345202</v>
      </c>
      <c r="C25" s="11">
        <v>5.6863923079699683</v>
      </c>
      <c r="D25" s="12">
        <v>2.6135554283622828</v>
      </c>
      <c r="E25" s="12"/>
    </row>
    <row r="26" spans="1:15" s="1" customFormat="1" ht="14.25">
      <c r="A26" s="5" t="s">
        <v>6</v>
      </c>
      <c r="B26" s="65">
        <f>0.713539193371642*100</f>
        <v>71.3539193371642</v>
      </c>
      <c r="C26" s="65">
        <f>0.803410892376946*100</f>
        <v>80.34108923769459</v>
      </c>
      <c r="D26" s="64">
        <v>72.936126167401412</v>
      </c>
      <c r="E26" s="12"/>
    </row>
    <row r="27" spans="1:15" s="1" customFormat="1" ht="14.25">
      <c r="A27" s="5" t="s">
        <v>7</v>
      </c>
      <c r="B27" s="8">
        <v>391.43303021095409</v>
      </c>
      <c r="C27" s="8">
        <v>274.80078164188973</v>
      </c>
      <c r="D27" s="9">
        <v>368.81504197172649</v>
      </c>
      <c r="E27" s="12"/>
    </row>
    <row r="28" spans="1:15" s="1" customFormat="1" ht="14.25">
      <c r="A28" s="7" t="s">
        <v>8</v>
      </c>
      <c r="B28" s="10">
        <v>279.30280863574166</v>
      </c>
      <c r="C28" s="10">
        <v>220.77794120479285</v>
      </c>
      <c r="D28" s="30">
        <v>268.99940433685271</v>
      </c>
      <c r="E28" s="12"/>
    </row>
    <row r="29" spans="1:15" s="1" customFormat="1" ht="14.25">
      <c r="A29" s="6" t="s">
        <v>50</v>
      </c>
      <c r="B29" s="6"/>
      <c r="C29" s="6"/>
    </row>
    <row r="31" spans="1:15" s="1" customFormat="1" ht="14.25">
      <c r="A31" s="71" t="s">
        <v>84</v>
      </c>
      <c r="B31" s="71"/>
      <c r="C31" s="71"/>
      <c r="D31" s="71"/>
    </row>
    <row r="32" spans="1:15" s="1" customFormat="1" ht="14.25">
      <c r="A32" s="2"/>
      <c r="B32" s="3"/>
      <c r="C32" s="3"/>
    </row>
    <row r="33" spans="1:7" s="1" customFormat="1" ht="14.25">
      <c r="A33" s="4" t="s">
        <v>36</v>
      </c>
      <c r="B33" s="4" t="s">
        <v>13</v>
      </c>
      <c r="C33" s="4" t="s">
        <v>14</v>
      </c>
      <c r="D33" s="4" t="s">
        <v>39</v>
      </c>
      <c r="E33" s="4" t="s">
        <v>0</v>
      </c>
    </row>
    <row r="34" spans="1:7" s="1" customFormat="1" ht="14.25">
      <c r="A34" s="5" t="s">
        <v>3</v>
      </c>
      <c r="B34" s="8">
        <v>4499.259</v>
      </c>
      <c r="C34" s="8">
        <v>500.322</v>
      </c>
      <c r="D34" s="8">
        <v>136.959</v>
      </c>
      <c r="E34" s="9">
        <f>SUM(B34:D34)</f>
        <v>5136.54</v>
      </c>
    </row>
    <row r="35" spans="1:7" s="1" customFormat="1" ht="14.25">
      <c r="A35" s="5" t="s">
        <v>4</v>
      </c>
      <c r="B35" s="8">
        <v>12220.205</v>
      </c>
      <c r="C35" s="8">
        <v>910.29899999999998</v>
      </c>
      <c r="D35" s="8">
        <v>294.12799999999999</v>
      </c>
      <c r="E35" s="9">
        <f>SUM(B35:D35)</f>
        <v>13424.632000000001</v>
      </c>
    </row>
    <row r="36" spans="1:7" s="1" customFormat="1" ht="14.25">
      <c r="A36" s="5" t="s">
        <v>5</v>
      </c>
      <c r="B36" s="11">
        <v>2.7160483537400268</v>
      </c>
      <c r="C36" s="11">
        <v>1.8194262894695816</v>
      </c>
      <c r="D36" s="11">
        <v>2.1475624091881511</v>
      </c>
      <c r="E36" s="12">
        <v>2.6135554283622828</v>
      </c>
      <c r="F36" s="29"/>
    </row>
    <row r="37" spans="1:7" s="1" customFormat="1" ht="14.25">
      <c r="A37" s="5" t="s">
        <v>6</v>
      </c>
      <c r="B37" s="65">
        <v>74.890564274809307</v>
      </c>
      <c r="C37" s="65">
        <v>60.883425922845767</v>
      </c>
      <c r="D37" s="65">
        <v>47.478771959481428</v>
      </c>
      <c r="E37" s="64">
        <v>72.936126167401412</v>
      </c>
    </row>
    <row r="38" spans="1:7" s="1" customFormat="1" ht="24.75" customHeight="1">
      <c r="A38" s="5" t="s">
        <v>7</v>
      </c>
      <c r="B38" s="8">
        <v>368.58379502542977</v>
      </c>
      <c r="C38" s="8">
        <v>268.96998120441111</v>
      </c>
      <c r="D38" s="8">
        <v>679.1295456910766</v>
      </c>
      <c r="E38" s="9">
        <v>368.81504197172649</v>
      </c>
    </row>
    <row r="39" spans="1:7" s="1" customFormat="1" ht="14.25">
      <c r="A39" s="7" t="s">
        <v>8</v>
      </c>
      <c r="B39" s="10">
        <v>276.034483920051</v>
      </c>
      <c r="C39" s="10">
        <v>163.75813926127984</v>
      </c>
      <c r="D39" s="10">
        <v>322.44236830812844</v>
      </c>
      <c r="E39" s="30">
        <v>268.99940433685271</v>
      </c>
    </row>
    <row r="40" spans="1:7" s="1" customFormat="1" ht="14.25">
      <c r="A40" s="6" t="s">
        <v>50</v>
      </c>
      <c r="B40" s="6"/>
      <c r="C40" s="6"/>
    </row>
    <row r="42" spans="1:7">
      <c r="A42" s="71" t="s">
        <v>85</v>
      </c>
      <c r="B42" s="71"/>
      <c r="C42" s="71"/>
      <c r="D42" s="71"/>
      <c r="E42" s="1"/>
      <c r="F42" s="1"/>
    </row>
    <row r="43" spans="1:7">
      <c r="A43" s="2"/>
      <c r="B43" s="3"/>
      <c r="C43" s="3"/>
      <c r="D43" s="1"/>
      <c r="E43" s="1"/>
      <c r="F43" s="1"/>
    </row>
    <row r="44" spans="1:7">
      <c r="A44" s="4" t="s">
        <v>37</v>
      </c>
      <c r="B44" s="35">
        <v>2018</v>
      </c>
      <c r="C44" s="35">
        <v>2019</v>
      </c>
      <c r="D44" s="36">
        <v>20.190000000000001</v>
      </c>
      <c r="E44" s="4" t="s">
        <v>15</v>
      </c>
    </row>
    <row r="45" spans="1:7">
      <c r="A45" s="5" t="s">
        <v>16</v>
      </c>
      <c r="B45" s="8">
        <v>1480389</v>
      </c>
      <c r="C45" s="8">
        <v>1477292</v>
      </c>
      <c r="D45" s="12">
        <f>C45/$C$54*100</f>
        <v>28.760449641198161</v>
      </c>
      <c r="E45" s="45">
        <f>(C45-B45)/B45*100</f>
        <v>-0.20920177061569625</v>
      </c>
      <c r="F45" s="23"/>
      <c r="G45" s="37"/>
    </row>
    <row r="46" spans="1:7">
      <c r="A46" s="5" t="s">
        <v>17</v>
      </c>
      <c r="B46" s="8">
        <v>283914</v>
      </c>
      <c r="C46" s="8">
        <v>296235</v>
      </c>
      <c r="D46" s="32">
        <f t="shared" ref="D46:D54" si="1">C46/$C$54*100</f>
        <v>5.7672090551227093</v>
      </c>
      <c r="E46" s="45">
        <f t="shared" ref="E46:E54" si="2">(C46-B46)/B46*100</f>
        <v>4.339694414505801</v>
      </c>
    </row>
    <row r="47" spans="1:7">
      <c r="A47" s="5" t="s">
        <v>18</v>
      </c>
      <c r="B47" s="8">
        <v>565184</v>
      </c>
      <c r="C47" s="8">
        <v>595289</v>
      </c>
      <c r="D47" s="32">
        <f t="shared" si="1"/>
        <v>11.58929941166622</v>
      </c>
      <c r="E47" s="45">
        <f t="shared" si="2"/>
        <v>5.3265839089570832</v>
      </c>
    </row>
    <row r="48" spans="1:7">
      <c r="A48" s="5" t="s">
        <v>19</v>
      </c>
      <c r="B48" s="8">
        <v>1352165</v>
      </c>
      <c r="C48" s="8">
        <v>1396235</v>
      </c>
      <c r="D48" s="32">
        <f t="shared" si="1"/>
        <v>27.182402940500804</v>
      </c>
      <c r="E48" s="45">
        <f t="shared" si="2"/>
        <v>3.2592176250679463</v>
      </c>
    </row>
    <row r="49" spans="1:7">
      <c r="A49" s="5" t="s">
        <v>20</v>
      </c>
      <c r="B49" s="8">
        <v>912881</v>
      </c>
      <c r="C49" s="8">
        <v>910042</v>
      </c>
      <c r="D49" s="32">
        <f t="shared" si="1"/>
        <v>17.717023521670232</v>
      </c>
      <c r="E49" s="45">
        <f t="shared" si="2"/>
        <v>-0.31099343726071632</v>
      </c>
    </row>
    <row r="50" spans="1:7">
      <c r="A50" s="5" t="s">
        <v>21</v>
      </c>
      <c r="B50" s="8">
        <v>289528</v>
      </c>
      <c r="C50" s="8">
        <v>304173</v>
      </c>
      <c r="D50" s="32">
        <f t="shared" si="1"/>
        <v>5.921748881542829</v>
      </c>
      <c r="E50" s="45">
        <f t="shared" si="2"/>
        <v>5.0582327097897268</v>
      </c>
    </row>
    <row r="51" spans="1:7">
      <c r="A51" s="5" t="s">
        <v>22</v>
      </c>
      <c r="B51" s="8">
        <v>82885</v>
      </c>
      <c r="C51" s="8">
        <v>95251</v>
      </c>
      <c r="D51" s="32">
        <f t="shared" si="1"/>
        <v>1.8543805752510447</v>
      </c>
      <c r="E51" s="45">
        <f t="shared" si="2"/>
        <v>14.919466731012848</v>
      </c>
    </row>
    <row r="52" spans="1:7">
      <c r="A52" s="5" t="s">
        <v>23</v>
      </c>
      <c r="B52" s="8">
        <v>62425</v>
      </c>
      <c r="C52" s="8">
        <v>61776</v>
      </c>
      <c r="D52" s="32">
        <f>C52/$C$54*100</f>
        <v>1.2026772886028336</v>
      </c>
      <c r="E52" s="45">
        <f t="shared" si="2"/>
        <v>-1.0396475770925111</v>
      </c>
    </row>
    <row r="53" spans="1:7">
      <c r="A53" s="5" t="s">
        <v>24</v>
      </c>
      <c r="B53" s="8">
        <v>628</v>
      </c>
      <c r="C53" s="8">
        <v>247</v>
      </c>
      <c r="D53" s="32">
        <f t="shared" si="1"/>
        <v>4.8086844451712633E-3</v>
      </c>
      <c r="E53" s="45">
        <f t="shared" si="2"/>
        <v>-60.668789808917204</v>
      </c>
    </row>
    <row r="54" spans="1:7">
      <c r="A54" s="13" t="s">
        <v>12</v>
      </c>
      <c r="B54" s="14">
        <f>SUM(B45:B53)</f>
        <v>5029999</v>
      </c>
      <c r="C54" s="14">
        <f>SUM(C45:C53)</f>
        <v>5136540</v>
      </c>
      <c r="D54" s="33">
        <f t="shared" si="1"/>
        <v>100</v>
      </c>
      <c r="E54" s="33">
        <f t="shared" si="2"/>
        <v>2.1181117531037281</v>
      </c>
    </row>
    <row r="55" spans="1:7">
      <c r="A55" s="6" t="s">
        <v>50</v>
      </c>
    </row>
    <row r="57" spans="1:7" ht="12.75" customHeight="1">
      <c r="A57" s="71" t="s">
        <v>86</v>
      </c>
      <c r="B57" s="71"/>
      <c r="C57" s="71"/>
      <c r="D57" s="71"/>
      <c r="E57" s="1"/>
      <c r="F57" s="1"/>
    </row>
    <row r="58" spans="1:7">
      <c r="A58" s="2"/>
      <c r="B58" s="3"/>
      <c r="C58" s="3"/>
      <c r="D58" s="1"/>
      <c r="E58" s="1"/>
      <c r="F58" s="1"/>
    </row>
    <row r="59" spans="1:7" ht="25.5">
      <c r="A59" s="4" t="s">
        <v>37</v>
      </c>
      <c r="B59" s="4" t="s">
        <v>25</v>
      </c>
      <c r="C59" s="4" t="s">
        <v>26</v>
      </c>
      <c r="D59" s="4" t="s">
        <v>27</v>
      </c>
      <c r="E59" s="4" t="s">
        <v>28</v>
      </c>
      <c r="F59" s="4" t="s">
        <v>0</v>
      </c>
    </row>
    <row r="60" spans="1:7">
      <c r="A60" s="5" t="s">
        <v>16</v>
      </c>
      <c r="B60" s="8">
        <v>707355</v>
      </c>
      <c r="C60" s="8">
        <v>480713</v>
      </c>
      <c r="D60" s="8">
        <v>158024</v>
      </c>
      <c r="E60" s="8">
        <v>131200</v>
      </c>
      <c r="F60" s="8">
        <f>SUM(B60:E60)</f>
        <v>1477292</v>
      </c>
      <c r="G60" s="22"/>
    </row>
    <row r="61" spans="1:7">
      <c r="A61" s="5" t="s">
        <v>17</v>
      </c>
      <c r="B61" s="8">
        <v>134913</v>
      </c>
      <c r="C61" s="8">
        <v>88084</v>
      </c>
      <c r="D61" s="8">
        <v>39571</v>
      </c>
      <c r="E61" s="8">
        <v>33667</v>
      </c>
      <c r="F61" s="8">
        <f t="shared" ref="F61:F68" si="3">SUM(B61:E61)</f>
        <v>296235</v>
      </c>
      <c r="G61" s="22"/>
    </row>
    <row r="62" spans="1:7">
      <c r="A62" s="5" t="s">
        <v>18</v>
      </c>
      <c r="B62" s="8">
        <v>200739</v>
      </c>
      <c r="C62" s="8">
        <v>202532</v>
      </c>
      <c r="D62" s="8">
        <v>128343</v>
      </c>
      <c r="E62" s="8">
        <v>63675</v>
      </c>
      <c r="F62" s="8">
        <f t="shared" si="3"/>
        <v>595289</v>
      </c>
      <c r="G62" s="22"/>
    </row>
    <row r="63" spans="1:7">
      <c r="A63" s="5" t="s">
        <v>19</v>
      </c>
      <c r="B63" s="8">
        <v>486699</v>
      </c>
      <c r="C63" s="8">
        <v>497592</v>
      </c>
      <c r="D63" s="8">
        <v>294810</v>
      </c>
      <c r="E63" s="8">
        <v>117134</v>
      </c>
      <c r="F63" s="8">
        <f t="shared" si="3"/>
        <v>1396235</v>
      </c>
      <c r="G63" s="22"/>
    </row>
    <row r="64" spans="1:7">
      <c r="A64" s="5" t="s">
        <v>20</v>
      </c>
      <c r="B64" s="8">
        <v>557999</v>
      </c>
      <c r="C64" s="8">
        <v>220914</v>
      </c>
      <c r="D64" s="8">
        <v>75309</v>
      </c>
      <c r="E64" s="8">
        <v>55820</v>
      </c>
      <c r="F64" s="8">
        <f t="shared" si="3"/>
        <v>910042</v>
      </c>
      <c r="G64" s="22"/>
    </row>
    <row r="65" spans="1:7">
      <c r="A65" s="5" t="s">
        <v>21</v>
      </c>
      <c r="B65" s="8">
        <v>169800</v>
      </c>
      <c r="C65" s="8">
        <v>78978</v>
      </c>
      <c r="D65" s="8">
        <v>29973</v>
      </c>
      <c r="E65" s="8">
        <v>25422</v>
      </c>
      <c r="F65" s="8">
        <f t="shared" si="3"/>
        <v>304173</v>
      </c>
      <c r="G65" s="22"/>
    </row>
    <row r="66" spans="1:7">
      <c r="A66" s="5" t="s">
        <v>22</v>
      </c>
      <c r="B66" s="8">
        <v>28694</v>
      </c>
      <c r="C66" s="8">
        <v>30144</v>
      </c>
      <c r="D66" s="8">
        <v>25283</v>
      </c>
      <c r="E66" s="8">
        <v>11130</v>
      </c>
      <c r="F66" s="8">
        <f t="shared" si="3"/>
        <v>95251</v>
      </c>
      <c r="G66" s="22"/>
    </row>
    <row r="67" spans="1:7">
      <c r="A67" s="5" t="s">
        <v>23</v>
      </c>
      <c r="B67" s="8">
        <v>30015</v>
      </c>
      <c r="C67" s="8">
        <v>15867</v>
      </c>
      <c r="D67" s="8">
        <v>10682</v>
      </c>
      <c r="E67" s="8">
        <v>5212</v>
      </c>
      <c r="F67" s="8">
        <f t="shared" si="3"/>
        <v>61776</v>
      </c>
      <c r="G67" s="22"/>
    </row>
    <row r="68" spans="1:7">
      <c r="A68" s="5" t="s">
        <v>24</v>
      </c>
      <c r="B68" s="8">
        <v>124</v>
      </c>
      <c r="C68" s="8">
        <v>93</v>
      </c>
      <c r="D68" s="8">
        <v>26</v>
      </c>
      <c r="E68" s="8">
        <v>4</v>
      </c>
      <c r="F68" s="8">
        <f t="shared" si="3"/>
        <v>247</v>
      </c>
      <c r="G68" s="22"/>
    </row>
    <row r="69" spans="1:7">
      <c r="A69" s="13" t="s">
        <v>12</v>
      </c>
      <c r="B69" s="14">
        <f>SUM(B60:B68)</f>
        <v>2316338</v>
      </c>
      <c r="C69" s="14">
        <f t="shared" ref="C69:F69" si="4">SUM(C60:C68)</f>
        <v>1614917</v>
      </c>
      <c r="D69" s="14">
        <f t="shared" si="4"/>
        <v>762021</v>
      </c>
      <c r="E69" s="14">
        <f t="shared" si="4"/>
        <v>443264</v>
      </c>
      <c r="F69" s="14">
        <f t="shared" si="4"/>
        <v>5136540</v>
      </c>
      <c r="G69" s="22"/>
    </row>
    <row r="70" spans="1:7">
      <c r="A70" s="6" t="s">
        <v>50</v>
      </c>
      <c r="B70" s="21"/>
      <c r="C70" s="21"/>
      <c r="D70" s="21"/>
      <c r="E70" s="21"/>
      <c r="F70" s="9"/>
    </row>
    <row r="72" spans="1:7">
      <c r="A72" s="71" t="s">
        <v>87</v>
      </c>
      <c r="B72" s="71"/>
      <c r="C72" s="71"/>
      <c r="D72" s="1"/>
      <c r="E72" s="1"/>
      <c r="F72" s="1"/>
    </row>
    <row r="73" spans="1:7">
      <c r="A73" s="2"/>
      <c r="B73" s="3"/>
      <c r="C73" s="3"/>
      <c r="D73" s="1"/>
      <c r="E73" s="1"/>
      <c r="F73" s="1"/>
    </row>
    <row r="74" spans="1:7">
      <c r="A74" s="4" t="s">
        <v>37</v>
      </c>
      <c r="B74" s="34">
        <v>2018</v>
      </c>
      <c r="C74" s="34">
        <v>2019</v>
      </c>
      <c r="D74" s="36">
        <v>20.190000000000001</v>
      </c>
      <c r="E74" s="4" t="s">
        <v>15</v>
      </c>
    </row>
    <row r="75" spans="1:7">
      <c r="A75" s="5" t="s">
        <v>16</v>
      </c>
      <c r="B75" s="8">
        <v>3086985</v>
      </c>
      <c r="C75" s="8">
        <v>2980691</v>
      </c>
      <c r="D75" s="11">
        <f>C75/$C$84*100</f>
        <v>22.203148659866432</v>
      </c>
      <c r="E75" s="12">
        <f>(C75-B75)/B75*100</f>
        <v>-3.4432949949546239</v>
      </c>
    </row>
    <row r="76" spans="1:7">
      <c r="A76" s="5" t="s">
        <v>17</v>
      </c>
      <c r="B76" s="8">
        <v>618361</v>
      </c>
      <c r="C76" s="8">
        <v>647100</v>
      </c>
      <c r="D76" s="11">
        <f t="shared" ref="D76:D84" si="5">C76/$C$84*100</f>
        <v>4.8202438621781214</v>
      </c>
      <c r="E76" s="32">
        <f t="shared" ref="E76:E84" si="6">(C76-B76)/B76*100</f>
        <v>4.6476087592846254</v>
      </c>
    </row>
    <row r="77" spans="1:7">
      <c r="A77" s="5" t="s">
        <v>18</v>
      </c>
      <c r="B77" s="8">
        <v>1468732</v>
      </c>
      <c r="C77" s="8">
        <v>1573065</v>
      </c>
      <c r="D77" s="11">
        <f t="shared" si="5"/>
        <v>11.717751369274033</v>
      </c>
      <c r="E77" s="32">
        <f t="shared" si="6"/>
        <v>7.1036104612686319</v>
      </c>
    </row>
    <row r="78" spans="1:7">
      <c r="A78" s="5" t="s">
        <v>19</v>
      </c>
      <c r="B78" s="8">
        <v>2908006</v>
      </c>
      <c r="C78" s="8">
        <v>3191386</v>
      </c>
      <c r="D78" s="11">
        <f t="shared" si="5"/>
        <v>23.772614400156371</v>
      </c>
      <c r="E78" s="32">
        <f t="shared" si="6"/>
        <v>9.744821709446267</v>
      </c>
    </row>
    <row r="79" spans="1:7">
      <c r="A79" s="5" t="s">
        <v>20</v>
      </c>
      <c r="B79" s="8">
        <v>3546242</v>
      </c>
      <c r="C79" s="8">
        <v>3653601</v>
      </c>
      <c r="D79" s="11">
        <f t="shared" si="5"/>
        <v>27.215651050993429</v>
      </c>
      <c r="E79" s="32">
        <f t="shared" si="6"/>
        <v>3.027401965235311</v>
      </c>
    </row>
    <row r="80" spans="1:7">
      <c r="A80" s="5" t="s">
        <v>21</v>
      </c>
      <c r="B80" s="8">
        <v>878102</v>
      </c>
      <c r="C80" s="8">
        <v>923713</v>
      </c>
      <c r="D80" s="11">
        <f t="shared" si="5"/>
        <v>6.8807323731481063</v>
      </c>
      <c r="E80" s="32">
        <f t="shared" si="6"/>
        <v>5.1942712805573841</v>
      </c>
    </row>
    <row r="81" spans="1:6">
      <c r="A81" s="5" t="s">
        <v>22</v>
      </c>
      <c r="B81" s="8">
        <v>231843</v>
      </c>
      <c r="C81" s="8">
        <v>268125</v>
      </c>
      <c r="D81" s="11">
        <f t="shared" si="5"/>
        <v>1.9972614519340268</v>
      </c>
      <c r="E81" s="32">
        <f t="shared" si="6"/>
        <v>15.649383418951619</v>
      </c>
    </row>
    <row r="82" spans="1:6">
      <c r="A82" s="5" t="s">
        <v>23</v>
      </c>
      <c r="B82" s="8">
        <v>175107</v>
      </c>
      <c r="C82" s="8">
        <v>186566</v>
      </c>
      <c r="D82" s="11">
        <f t="shared" si="5"/>
        <v>1.3897289698518365</v>
      </c>
      <c r="E82" s="32">
        <f t="shared" si="6"/>
        <v>6.5439988121548538</v>
      </c>
    </row>
    <row r="83" spans="1:6">
      <c r="A83" s="5" t="s">
        <v>24</v>
      </c>
      <c r="B83" s="8">
        <v>1993</v>
      </c>
      <c r="C83" s="8">
        <v>385</v>
      </c>
      <c r="D83" s="11">
        <f t="shared" si="5"/>
        <v>2.8678625976488593E-3</v>
      </c>
      <c r="E83" s="32">
        <f t="shared" si="6"/>
        <v>-80.682388359257402</v>
      </c>
    </row>
    <row r="84" spans="1:6">
      <c r="A84" s="13" t="s">
        <v>12</v>
      </c>
      <c r="B84" s="68">
        <f>SUM(B75:B83)</f>
        <v>12915371</v>
      </c>
      <c r="C84" s="38">
        <f>SUM(C75:C83)</f>
        <v>13424632</v>
      </c>
      <c r="D84" s="33">
        <f t="shared" si="5"/>
        <v>100</v>
      </c>
      <c r="E84" s="33">
        <f t="shared" si="6"/>
        <v>3.9430613336620373</v>
      </c>
    </row>
    <row r="85" spans="1:6">
      <c r="A85" s="6" t="s">
        <v>50</v>
      </c>
      <c r="E85" s="12"/>
    </row>
    <row r="87" spans="1:6" ht="12.75" customHeight="1">
      <c r="A87" s="71" t="s">
        <v>88</v>
      </c>
      <c r="B87" s="71"/>
      <c r="C87" s="71"/>
      <c r="D87" s="71"/>
      <c r="E87" s="26"/>
      <c r="F87" s="1"/>
    </row>
    <row r="88" spans="1:6">
      <c r="A88" s="17"/>
      <c r="B88" s="3"/>
      <c r="C88" s="3"/>
      <c r="D88" s="1"/>
      <c r="E88" s="1"/>
      <c r="F88" s="1"/>
    </row>
    <row r="89" spans="1:6" ht="25.5">
      <c r="A89" s="4" t="s">
        <v>37</v>
      </c>
      <c r="B89" s="4" t="s">
        <v>25</v>
      </c>
      <c r="C89" s="4" t="s">
        <v>26</v>
      </c>
      <c r="D89" s="4" t="s">
        <v>27</v>
      </c>
      <c r="E89" s="4" t="s">
        <v>28</v>
      </c>
      <c r="F89" s="4" t="s">
        <v>0</v>
      </c>
    </row>
    <row r="90" spans="1:6">
      <c r="A90" s="5" t="s">
        <v>16</v>
      </c>
      <c r="B90" s="8">
        <v>1386900</v>
      </c>
      <c r="C90" s="8">
        <v>793885</v>
      </c>
      <c r="D90" s="8">
        <v>315390</v>
      </c>
      <c r="E90" s="8">
        <v>484516</v>
      </c>
      <c r="F90" s="8">
        <f>SUM(B90:E90)</f>
        <v>2980691</v>
      </c>
    </row>
    <row r="91" spans="1:6">
      <c r="A91" s="5" t="s">
        <v>17</v>
      </c>
      <c r="B91" s="8">
        <v>290765</v>
      </c>
      <c r="C91" s="8">
        <v>183494</v>
      </c>
      <c r="D91" s="8">
        <v>77270</v>
      </c>
      <c r="E91" s="8">
        <v>95571</v>
      </c>
      <c r="F91" s="8">
        <f t="shared" ref="F91:F98" si="7">SUM(B91:E91)</f>
        <v>647100</v>
      </c>
    </row>
    <row r="92" spans="1:6">
      <c r="A92" s="5" t="s">
        <v>18</v>
      </c>
      <c r="B92" s="8">
        <v>462271</v>
      </c>
      <c r="C92" s="8">
        <v>429149</v>
      </c>
      <c r="D92" s="8">
        <v>294868</v>
      </c>
      <c r="E92" s="8">
        <v>386777</v>
      </c>
      <c r="F92" s="8">
        <f t="shared" si="7"/>
        <v>1573065</v>
      </c>
    </row>
    <row r="93" spans="1:6">
      <c r="A93" s="5" t="s">
        <v>19</v>
      </c>
      <c r="B93" s="8">
        <v>904210</v>
      </c>
      <c r="C93" s="8">
        <v>919625</v>
      </c>
      <c r="D93" s="8">
        <v>626582</v>
      </c>
      <c r="E93" s="8">
        <v>740969</v>
      </c>
      <c r="F93" s="8">
        <f t="shared" si="7"/>
        <v>3191386</v>
      </c>
    </row>
    <row r="94" spans="1:6">
      <c r="A94" s="5" t="s">
        <v>20</v>
      </c>
      <c r="B94" s="8">
        <v>2190448</v>
      </c>
      <c r="C94" s="8">
        <v>700704</v>
      </c>
      <c r="D94" s="8">
        <v>269169</v>
      </c>
      <c r="E94" s="8">
        <v>493280</v>
      </c>
      <c r="F94" s="8">
        <f t="shared" si="7"/>
        <v>3653601</v>
      </c>
    </row>
    <row r="95" spans="1:6">
      <c r="A95" s="5" t="s">
        <v>21</v>
      </c>
      <c r="B95" s="8">
        <v>407728</v>
      </c>
      <c r="C95" s="8">
        <v>207068</v>
      </c>
      <c r="D95" s="8">
        <v>91413</v>
      </c>
      <c r="E95" s="8">
        <v>217504</v>
      </c>
      <c r="F95" s="8">
        <f t="shared" si="7"/>
        <v>923713</v>
      </c>
    </row>
    <row r="96" spans="1:6">
      <c r="A96" s="5" t="s">
        <v>22</v>
      </c>
      <c r="B96" s="8">
        <v>72231</v>
      </c>
      <c r="C96" s="8">
        <v>77220</v>
      </c>
      <c r="D96" s="8">
        <v>64119</v>
      </c>
      <c r="E96" s="8">
        <v>54555</v>
      </c>
      <c r="F96" s="8">
        <f t="shared" si="7"/>
        <v>268125</v>
      </c>
    </row>
    <row r="97" spans="1:6">
      <c r="A97" s="5" t="s">
        <v>23</v>
      </c>
      <c r="B97" s="8">
        <v>74979</v>
      </c>
      <c r="C97" s="8">
        <v>42751</v>
      </c>
      <c r="D97" s="8">
        <v>21468</v>
      </c>
      <c r="E97" s="8">
        <v>47368</v>
      </c>
      <c r="F97" s="8">
        <f t="shared" si="7"/>
        <v>186566</v>
      </c>
    </row>
    <row r="98" spans="1:6">
      <c r="A98" s="5" t="s">
        <v>24</v>
      </c>
      <c r="B98" s="8">
        <v>205</v>
      </c>
      <c r="C98" s="8">
        <v>115</v>
      </c>
      <c r="D98" s="8">
        <v>32</v>
      </c>
      <c r="E98" s="8">
        <v>33</v>
      </c>
      <c r="F98" s="8">
        <f t="shared" si="7"/>
        <v>385</v>
      </c>
    </row>
    <row r="99" spans="1:6">
      <c r="A99" s="13" t="s">
        <v>12</v>
      </c>
      <c r="B99" s="14">
        <f>SUM(B90:B98)</f>
        <v>5789737</v>
      </c>
      <c r="C99" s="14">
        <f t="shared" ref="C99:F99" si="8">SUM(C90:C98)</f>
        <v>3354011</v>
      </c>
      <c r="D99" s="14">
        <f t="shared" si="8"/>
        <v>1760311</v>
      </c>
      <c r="E99" s="14">
        <f t="shared" si="8"/>
        <v>2520573</v>
      </c>
      <c r="F99" s="14">
        <f t="shared" si="8"/>
        <v>13424632</v>
      </c>
    </row>
    <row r="100" spans="1:6">
      <c r="A100" s="6" t="s">
        <v>50</v>
      </c>
      <c r="F100" s="9"/>
    </row>
    <row r="102" spans="1:6">
      <c r="A102" s="71" t="s">
        <v>89</v>
      </c>
      <c r="B102" s="71"/>
      <c r="C102" s="71"/>
      <c r="D102" s="1"/>
      <c r="E102" s="1"/>
      <c r="F102" s="1"/>
    </row>
    <row r="103" spans="1:6">
      <c r="A103" s="17" t="s">
        <v>35</v>
      </c>
      <c r="B103" s="3"/>
      <c r="C103" s="3"/>
      <c r="D103" s="1"/>
      <c r="E103" s="1"/>
      <c r="F103" s="1"/>
    </row>
    <row r="104" spans="1:6">
      <c r="A104" s="4" t="s">
        <v>38</v>
      </c>
      <c r="B104" s="35">
        <v>2018</v>
      </c>
      <c r="C104" s="35">
        <v>2019</v>
      </c>
      <c r="D104" s="4" t="s">
        <v>15</v>
      </c>
      <c r="E104" s="15"/>
    </row>
    <row r="105" spans="1:6">
      <c r="A105" s="5" t="s">
        <v>16</v>
      </c>
      <c r="B105" s="11">
        <v>2.0852525923929455</v>
      </c>
      <c r="C105" s="11">
        <v>2.0176722002149878</v>
      </c>
      <c r="D105" s="45">
        <f t="shared" ref="D105:D113" si="9">(C105-B105)/B105*100</f>
        <v>-3.2408731884325492</v>
      </c>
      <c r="E105" s="32"/>
    </row>
    <row r="106" spans="1:6">
      <c r="A106" s="5" t="s">
        <v>17</v>
      </c>
      <c r="B106" s="11">
        <v>2.177986996062188</v>
      </c>
      <c r="C106" s="11">
        <v>2.1844144007291511</v>
      </c>
      <c r="D106" s="45">
        <f t="shared" si="9"/>
        <v>0.29510757771207047</v>
      </c>
      <c r="E106" s="32"/>
    </row>
    <row r="107" spans="1:6">
      <c r="A107" s="5" t="s">
        <v>18</v>
      </c>
      <c r="B107" s="11">
        <v>2.5986793681349791</v>
      </c>
      <c r="C107" s="11">
        <v>2.6425232114149599</v>
      </c>
      <c r="D107" s="45">
        <f t="shared" si="9"/>
        <v>1.6871586320957583</v>
      </c>
      <c r="E107" s="32"/>
    </row>
    <row r="108" spans="1:6">
      <c r="A108" s="5" t="s">
        <v>19</v>
      </c>
      <c r="B108" s="11">
        <v>2.1506295459503835</v>
      </c>
      <c r="C108" s="11">
        <v>2.2857083513878393</v>
      </c>
      <c r="D108" s="45">
        <f t="shared" si="9"/>
        <v>6.2808960144627459</v>
      </c>
      <c r="E108" s="32"/>
    </row>
    <row r="109" spans="1:6">
      <c r="A109" s="5" t="s">
        <v>20</v>
      </c>
      <c r="B109" s="11">
        <v>3.8846706197193281</v>
      </c>
      <c r="C109" s="11">
        <v>4.0147608571912068</v>
      </c>
      <c r="D109" s="45">
        <f t="shared" si="9"/>
        <v>3.348809981765656</v>
      </c>
      <c r="E109" s="32"/>
    </row>
    <row r="110" spans="1:6">
      <c r="A110" s="5" t="s">
        <v>21</v>
      </c>
      <c r="B110" s="11">
        <v>3.0328741952419112</v>
      </c>
      <c r="C110" s="11">
        <v>3.036801425504565</v>
      </c>
      <c r="D110" s="45">
        <f t="shared" si="9"/>
        <v>0.12948872949676038</v>
      </c>
      <c r="E110" s="32"/>
    </row>
    <row r="111" spans="1:6">
      <c r="A111" s="5" t="s">
        <v>22</v>
      </c>
      <c r="B111" s="11">
        <v>2.7971647463352838</v>
      </c>
      <c r="C111" s="11">
        <v>2.8149310768390885</v>
      </c>
      <c r="D111" s="45">
        <f t="shared" si="9"/>
        <v>0.63515495564147029</v>
      </c>
      <c r="E111" s="32"/>
    </row>
    <row r="112" spans="1:6">
      <c r="A112" s="5" t="s">
        <v>23</v>
      </c>
      <c r="B112" s="11">
        <v>2.8050780937124551</v>
      </c>
      <c r="C112" s="11">
        <v>3.0200401450401451</v>
      </c>
      <c r="D112" s="45">
        <f t="shared" si="9"/>
        <v>7.6633178879947961</v>
      </c>
      <c r="E112" s="32"/>
    </row>
    <row r="113" spans="1:6">
      <c r="A113" s="5" t="s">
        <v>24</v>
      </c>
      <c r="B113" s="11">
        <v>3.1735668789808917</v>
      </c>
      <c r="C113" s="11">
        <v>1.5587044534412955</v>
      </c>
      <c r="D113" s="45">
        <f t="shared" si="9"/>
        <v>-50.884776881026916</v>
      </c>
      <c r="E113" s="32"/>
    </row>
    <row r="114" spans="1:6">
      <c r="A114" s="13" t="s">
        <v>12</v>
      </c>
      <c r="B114" s="33">
        <v>2.5676687013257857</v>
      </c>
      <c r="C114" s="33">
        <v>2.6135554283622828</v>
      </c>
      <c r="D114" s="67">
        <f>(C114-B114)/B114*100</f>
        <v>1.7870968716799027</v>
      </c>
      <c r="E114" s="33"/>
    </row>
    <row r="115" spans="1:6">
      <c r="A115" s="6" t="s">
        <v>50</v>
      </c>
      <c r="F115" s="16"/>
    </row>
    <row r="117" spans="1:6">
      <c r="A117" s="71" t="s">
        <v>90</v>
      </c>
      <c r="B117" s="71"/>
      <c r="C117" s="71"/>
      <c r="D117" s="71"/>
      <c r="E117" s="1"/>
      <c r="F117" s="1"/>
    </row>
    <row r="118" spans="1:6">
      <c r="A118" s="17" t="s">
        <v>29</v>
      </c>
    </row>
    <row r="119" spans="1:6">
      <c r="A119" s="4" t="s">
        <v>30</v>
      </c>
      <c r="B119" s="35">
        <v>2018</v>
      </c>
      <c r="C119" s="35">
        <v>2019</v>
      </c>
      <c r="D119" s="4" t="s">
        <v>15</v>
      </c>
    </row>
    <row r="120" spans="1:6">
      <c r="A120" s="5" t="s">
        <v>31</v>
      </c>
      <c r="B120" s="8">
        <v>2884.9316991499991</v>
      </c>
      <c r="C120" s="8">
        <v>3189.3141258600012</v>
      </c>
      <c r="D120" s="12">
        <f>(C120-B120)/B120*100</f>
        <v>10.550767174130458</v>
      </c>
      <c r="E120" s="31"/>
      <c r="F120" s="28"/>
    </row>
    <row r="121" spans="1:6">
      <c r="A121" s="5" t="s">
        <v>32</v>
      </c>
      <c r="B121" s="8">
        <v>1927.2202020500026</v>
      </c>
      <c r="C121" s="8">
        <v>2021.1927472199984</v>
      </c>
      <c r="D121" s="32">
        <f t="shared" ref="D121:D123" si="10">(C121-B121)/B121*100</f>
        <v>4.8760668381348582</v>
      </c>
      <c r="E121" s="31"/>
      <c r="F121" s="18"/>
    </row>
    <row r="122" spans="1:6">
      <c r="A122" s="5" t="s">
        <v>33</v>
      </c>
      <c r="B122" s="8">
        <v>651.42215704999853</v>
      </c>
      <c r="C122" s="8">
        <v>615.2911618400027</v>
      </c>
      <c r="D122" s="32">
        <f t="shared" si="10"/>
        <v>-5.5464793174394087</v>
      </c>
      <c r="E122" s="31"/>
      <c r="F122" s="18"/>
    </row>
    <row r="123" spans="1:6">
      <c r="A123" s="13" t="s">
        <v>34</v>
      </c>
      <c r="B123" s="38">
        <f>SUM(B120:B122)</f>
        <v>5463.5740582500002</v>
      </c>
      <c r="C123" s="38">
        <f>SUM(C120:C122)</f>
        <v>5825.7980349200025</v>
      </c>
      <c r="D123" s="33">
        <f t="shared" si="10"/>
        <v>6.6297989705665987</v>
      </c>
      <c r="E123" s="31"/>
      <c r="F123" s="18"/>
    </row>
    <row r="124" spans="1:6">
      <c r="A124" s="6" t="s">
        <v>50</v>
      </c>
      <c r="B124" s="21"/>
      <c r="C124" s="19"/>
    </row>
    <row r="125" spans="1:6">
      <c r="C125" s="19"/>
    </row>
    <row r="126" spans="1:6">
      <c r="C126" s="19"/>
    </row>
    <row r="127" spans="1:6">
      <c r="C127" s="19"/>
    </row>
    <row r="128" spans="1:6">
      <c r="B128" s="11"/>
      <c r="C128" s="28"/>
    </row>
    <row r="129" spans="2:3">
      <c r="B129" s="11"/>
      <c r="C129" s="28"/>
    </row>
    <row r="130" spans="2:3">
      <c r="B130" s="11"/>
      <c r="C130" s="28"/>
    </row>
    <row r="131" spans="2:3">
      <c r="B131" s="46"/>
      <c r="C131" s="18"/>
    </row>
    <row r="132" spans="2:3">
      <c r="B132" s="47"/>
    </row>
    <row r="133" spans="2:3">
      <c r="B133" s="47"/>
    </row>
    <row r="134" spans="2:3">
      <c r="B134" s="47"/>
    </row>
  </sheetData>
  <mergeCells count="12">
    <mergeCell ref="L17:O17"/>
    <mergeCell ref="A1:F2"/>
    <mergeCell ref="A5:D5"/>
    <mergeCell ref="A18:D18"/>
    <mergeCell ref="A31:D31"/>
    <mergeCell ref="A3:B3"/>
    <mergeCell ref="A117:D117"/>
    <mergeCell ref="A42:D42"/>
    <mergeCell ref="A57:D57"/>
    <mergeCell ref="A72:C72"/>
    <mergeCell ref="A87:D87"/>
    <mergeCell ref="A102:C102"/>
  </mergeCells>
  <pageMargins left="0.7" right="0.7" top="0.75" bottom="0.75" header="0.3" footer="0.3"/>
  <pageSetup paperSize="9" scale="71" orientation="portrait" r:id="rId1"/>
  <rowBreaks count="1" manualBreakCount="1">
    <brk id="69" max="5" man="1"/>
  </rowBreaks>
  <ignoredErrors>
    <ignoredError sqref="B84:C84 B123:C123 B54:C5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workbookViewId="0">
      <selection activeCell="L88" sqref="L88"/>
    </sheetView>
  </sheetViews>
  <sheetFormatPr defaultRowHeight="15"/>
  <cols>
    <col min="1" max="1" width="37.28515625" customWidth="1"/>
    <col min="2" max="2" width="12.85546875" customWidth="1"/>
    <col min="3" max="3" width="12.7109375" customWidth="1"/>
    <col min="4" max="4" width="12" customWidth="1"/>
    <col min="5" max="5" width="11.140625" customWidth="1"/>
    <col min="6" max="6" width="11" customWidth="1"/>
  </cols>
  <sheetData>
    <row r="1" spans="1:6">
      <c r="A1" s="75" t="s">
        <v>91</v>
      </c>
      <c r="B1" s="75"/>
      <c r="C1" s="75"/>
      <c r="D1" s="75"/>
    </row>
    <row r="2" spans="1:6">
      <c r="A2" s="75"/>
      <c r="B2" s="75"/>
      <c r="C2" s="75"/>
      <c r="D2" s="75"/>
    </row>
    <row r="3" spans="1:6">
      <c r="A3" s="76" t="s">
        <v>102</v>
      </c>
      <c r="B3" s="76"/>
    </row>
    <row r="5" spans="1:6">
      <c r="A5" s="74" t="s">
        <v>92</v>
      </c>
      <c r="B5" s="74"/>
      <c r="C5" s="74"/>
      <c r="D5" s="74"/>
      <c r="E5" s="58"/>
      <c r="F5" s="58"/>
    </row>
    <row r="6" spans="1:6">
      <c r="A6" s="49" t="s">
        <v>40</v>
      </c>
      <c r="B6" s="48">
        <v>2018</v>
      </c>
      <c r="C6" s="48">
        <v>2019</v>
      </c>
      <c r="D6" s="48" t="s">
        <v>41</v>
      </c>
    </row>
    <row r="7" spans="1:6">
      <c r="A7" s="50" t="s">
        <v>42</v>
      </c>
      <c r="B7" s="39">
        <v>168</v>
      </c>
      <c r="C7" s="39">
        <v>168</v>
      </c>
      <c r="D7" s="45">
        <v>0</v>
      </c>
    </row>
    <row r="8" spans="1:6">
      <c r="A8" s="50" t="s">
        <v>43</v>
      </c>
      <c r="B8" s="39">
        <v>32971</v>
      </c>
      <c r="C8" s="39">
        <v>32818</v>
      </c>
      <c r="D8" s="45">
        <v>-0.46404416001941101</v>
      </c>
    </row>
    <row r="9" spans="1:6">
      <c r="A9" s="50" t="s">
        <v>44</v>
      </c>
      <c r="B9" s="39">
        <v>5029.9989999999998</v>
      </c>
      <c r="C9" s="8">
        <v>5136.54</v>
      </c>
      <c r="D9" s="45">
        <v>2.1181117531037317</v>
      </c>
    </row>
    <row r="10" spans="1:6">
      <c r="A10" s="50" t="s">
        <v>45</v>
      </c>
      <c r="B10" s="39">
        <v>12915.370999999999</v>
      </c>
      <c r="C10" s="8">
        <v>13424.632</v>
      </c>
      <c r="D10" s="45">
        <v>3.9430613336620408</v>
      </c>
    </row>
    <row r="11" spans="1:6">
      <c r="A11" s="50" t="s">
        <v>46</v>
      </c>
      <c r="B11" s="40">
        <v>2.5676687013257857</v>
      </c>
      <c r="C11" s="11">
        <v>2.6135554283622828</v>
      </c>
      <c r="D11" s="45">
        <v>1.7870968716799069</v>
      </c>
    </row>
    <row r="12" spans="1:6">
      <c r="A12" s="50" t="s">
        <v>47</v>
      </c>
      <c r="B12" s="66">
        <v>71.769121490112596</v>
      </c>
      <c r="C12" s="65">
        <v>72.936126167401412</v>
      </c>
      <c r="D12" s="45">
        <v>1.6260540091041662</v>
      </c>
    </row>
    <row r="13" spans="1:6">
      <c r="A13" s="50" t="s">
        <v>48</v>
      </c>
      <c r="B13" s="39">
        <v>352.2000675298292</v>
      </c>
      <c r="C13" s="8">
        <v>368.81504197172649</v>
      </c>
      <c r="D13" s="45">
        <v>4.7174819012463871</v>
      </c>
    </row>
    <row r="14" spans="1:6">
      <c r="A14" s="51" t="s">
        <v>49</v>
      </c>
      <c r="B14" s="41">
        <v>252.77089435374185</v>
      </c>
      <c r="C14" s="10">
        <v>268.99940433685271</v>
      </c>
      <c r="D14" s="60">
        <v>6.4202447139344088</v>
      </c>
    </row>
    <row r="15" spans="1:6">
      <c r="A15" s="50" t="s">
        <v>51</v>
      </c>
    </row>
    <row r="18" spans="1:6">
      <c r="A18" s="74" t="s">
        <v>93</v>
      </c>
      <c r="B18" s="74"/>
      <c r="C18" s="74"/>
      <c r="D18" s="74"/>
      <c r="E18" s="25"/>
      <c r="F18" s="25"/>
    </row>
    <row r="19" spans="1:6" s="52" customFormat="1" ht="30">
      <c r="A19" s="55" t="s">
        <v>40</v>
      </c>
      <c r="B19" s="54" t="s">
        <v>52</v>
      </c>
      <c r="C19" s="54" t="s">
        <v>53</v>
      </c>
      <c r="D19" s="54" t="s">
        <v>54</v>
      </c>
    </row>
    <row r="20" spans="1:6">
      <c r="A20" s="50" t="s">
        <v>42</v>
      </c>
      <c r="B20" s="8">
        <v>123</v>
      </c>
      <c r="C20" s="8">
        <v>45</v>
      </c>
      <c r="D20" s="9">
        <f>SUM(B20:C20)</f>
        <v>168</v>
      </c>
    </row>
    <row r="21" spans="1:6">
      <c r="A21" s="50" t="s">
        <v>43</v>
      </c>
      <c r="B21" s="8">
        <v>27146</v>
      </c>
      <c r="C21" s="8">
        <v>5672</v>
      </c>
      <c r="D21" s="9">
        <f t="shared" ref="D21:D23" si="0">SUM(B21:C21)</f>
        <v>32818</v>
      </c>
    </row>
    <row r="22" spans="1:6">
      <c r="A22" s="50" t="s">
        <v>44</v>
      </c>
      <c r="B22" s="8">
        <v>4693.2759999999998</v>
      </c>
      <c r="C22" s="8">
        <v>443.26400000000001</v>
      </c>
      <c r="D22" s="9">
        <f t="shared" si="0"/>
        <v>5136.54</v>
      </c>
    </row>
    <row r="23" spans="1:6">
      <c r="A23" s="50" t="s">
        <v>45</v>
      </c>
      <c r="B23" s="8">
        <v>10904.058999999999</v>
      </c>
      <c r="C23" s="8">
        <v>2520.5729999999999</v>
      </c>
      <c r="D23" s="9">
        <f t="shared" si="0"/>
        <v>13424.632</v>
      </c>
    </row>
    <row r="24" spans="1:6">
      <c r="A24" s="50" t="s">
        <v>46</v>
      </c>
      <c r="B24" s="11">
        <v>2.3233364072345202</v>
      </c>
      <c r="C24" s="11">
        <v>5.6863923079699683</v>
      </c>
      <c r="D24" s="32">
        <v>2.6135554283622828</v>
      </c>
    </row>
    <row r="25" spans="1:6">
      <c r="A25" s="50" t="s">
        <v>47</v>
      </c>
      <c r="B25" s="65">
        <v>71.3539193371642</v>
      </c>
      <c r="C25" s="65">
        <v>80.34108923769459</v>
      </c>
      <c r="D25" s="64">
        <v>72.936126167401412</v>
      </c>
    </row>
    <row r="26" spans="1:6">
      <c r="A26" s="50" t="s">
        <v>48</v>
      </c>
      <c r="B26" s="8">
        <v>391.43303021095409</v>
      </c>
      <c r="C26" s="8">
        <v>274.80078164188973</v>
      </c>
      <c r="D26" s="9">
        <v>368.81504197172649</v>
      </c>
    </row>
    <row r="27" spans="1:6">
      <c r="A27" s="51" t="s">
        <v>49</v>
      </c>
      <c r="B27" s="10">
        <v>279.30280863574166</v>
      </c>
      <c r="C27" s="10">
        <v>220.77794120479285</v>
      </c>
      <c r="D27" s="30">
        <v>268.99940433685271</v>
      </c>
    </row>
    <row r="28" spans="1:6">
      <c r="A28" s="50" t="s">
        <v>51</v>
      </c>
    </row>
    <row r="31" spans="1:6">
      <c r="A31" s="74" t="s">
        <v>94</v>
      </c>
      <c r="B31" s="74"/>
      <c r="C31" s="74"/>
      <c r="D31" s="74"/>
      <c r="E31" s="58"/>
      <c r="F31" s="58"/>
    </row>
    <row r="32" spans="1:6">
      <c r="A32" s="55" t="s">
        <v>40</v>
      </c>
      <c r="B32" s="54" t="s">
        <v>55</v>
      </c>
      <c r="C32" s="54" t="s">
        <v>56</v>
      </c>
      <c r="D32" s="54" t="s">
        <v>57</v>
      </c>
      <c r="E32" s="54" t="s">
        <v>54</v>
      </c>
    </row>
    <row r="33" spans="1:6">
      <c r="A33" s="50" t="s">
        <v>44</v>
      </c>
      <c r="B33" s="8">
        <v>4499.259</v>
      </c>
      <c r="C33" s="8">
        <v>500.322</v>
      </c>
      <c r="D33" s="8">
        <v>136.959</v>
      </c>
      <c r="E33" s="9">
        <f>SUM(B33:D33)</f>
        <v>5136.54</v>
      </c>
    </row>
    <row r="34" spans="1:6">
      <c r="A34" s="50" t="s">
        <v>45</v>
      </c>
      <c r="B34" s="8">
        <v>12220.205</v>
      </c>
      <c r="C34" s="8">
        <v>910.29899999999998</v>
      </c>
      <c r="D34" s="8">
        <v>294.12799999999999</v>
      </c>
      <c r="E34" s="9">
        <f>SUM(B34:D34)</f>
        <v>13424.632000000001</v>
      </c>
    </row>
    <row r="35" spans="1:6">
      <c r="A35" s="50" t="s">
        <v>46</v>
      </c>
      <c r="B35" s="11">
        <v>2.7160483537400268</v>
      </c>
      <c r="C35" s="11">
        <v>1.8194262894695816</v>
      </c>
      <c r="D35" s="11">
        <v>2.1475624091881511</v>
      </c>
      <c r="E35" s="32">
        <v>2.6135554283622828</v>
      </c>
    </row>
    <row r="36" spans="1:6">
      <c r="A36" s="50" t="s">
        <v>47</v>
      </c>
      <c r="B36" s="63">
        <v>74.890564274809307</v>
      </c>
      <c r="C36" s="63">
        <v>60.883425922845767</v>
      </c>
      <c r="D36" s="63">
        <v>47.478771959481428</v>
      </c>
      <c r="E36" s="64">
        <v>72.936126167401412</v>
      </c>
    </row>
    <row r="37" spans="1:6">
      <c r="A37" s="50" t="s">
        <v>48</v>
      </c>
      <c r="B37" s="8">
        <v>368.58379502542977</v>
      </c>
      <c r="C37" s="8">
        <v>268.96998120441111</v>
      </c>
      <c r="D37" s="8">
        <v>679.1295456910766</v>
      </c>
      <c r="E37" s="9">
        <v>368.81504197172649</v>
      </c>
    </row>
    <row r="38" spans="1:6">
      <c r="A38" s="51" t="s">
        <v>49</v>
      </c>
      <c r="B38" s="10">
        <v>276.034483920051</v>
      </c>
      <c r="C38" s="10">
        <v>163.75813926127984</v>
      </c>
      <c r="D38" s="10">
        <v>322.44236830812844</v>
      </c>
      <c r="E38" s="30">
        <v>268.99940433685271</v>
      </c>
    </row>
    <row r="39" spans="1:6">
      <c r="A39" s="50" t="s">
        <v>51</v>
      </c>
    </row>
    <row r="42" spans="1:6">
      <c r="A42" s="74" t="s">
        <v>95</v>
      </c>
      <c r="B42" s="74"/>
      <c r="C42" s="74"/>
      <c r="D42" s="74"/>
      <c r="E42" s="74"/>
      <c r="F42" s="58"/>
    </row>
    <row r="43" spans="1:6" ht="30">
      <c r="A43" s="55" t="s">
        <v>58</v>
      </c>
      <c r="B43" s="53">
        <v>2018</v>
      </c>
      <c r="C43" s="53">
        <v>2019</v>
      </c>
      <c r="D43" s="53" t="s">
        <v>96</v>
      </c>
      <c r="E43" s="53" t="s">
        <v>59</v>
      </c>
    </row>
    <row r="44" spans="1:6">
      <c r="A44" s="50" t="s">
        <v>60</v>
      </c>
      <c r="B44" s="8">
        <v>1480389</v>
      </c>
      <c r="C44" s="8">
        <v>1477292</v>
      </c>
      <c r="D44" s="32">
        <f>C44/$C$53*100</f>
        <v>28.760449641198161</v>
      </c>
      <c r="E44" s="45">
        <f>C44/B44*100-100</f>
        <v>-0.20920177061569234</v>
      </c>
    </row>
    <row r="45" spans="1:6">
      <c r="A45" s="50" t="s">
        <v>61</v>
      </c>
      <c r="B45" s="8">
        <v>283914</v>
      </c>
      <c r="C45" s="8">
        <v>296235</v>
      </c>
      <c r="D45" s="32">
        <f t="shared" ref="D45:D53" si="1">C45/$C$53*100</f>
        <v>5.7672090551227093</v>
      </c>
      <c r="E45" s="45">
        <f t="shared" ref="E45:E53" si="2">C45/B45*100-100</f>
        <v>4.3396944145057859</v>
      </c>
    </row>
    <row r="46" spans="1:6">
      <c r="A46" s="50" t="s">
        <v>62</v>
      </c>
      <c r="B46" s="8">
        <v>565184</v>
      </c>
      <c r="C46" s="8">
        <v>595289</v>
      </c>
      <c r="D46" s="32">
        <f t="shared" si="1"/>
        <v>11.58929941166622</v>
      </c>
      <c r="E46" s="45">
        <f t="shared" si="2"/>
        <v>5.3265839089570761</v>
      </c>
    </row>
    <row r="47" spans="1:6">
      <c r="A47" s="50" t="s">
        <v>63</v>
      </c>
      <c r="B47" s="8">
        <v>1352165</v>
      </c>
      <c r="C47" s="8">
        <v>1396235</v>
      </c>
      <c r="D47" s="32">
        <f t="shared" si="1"/>
        <v>27.182402940500804</v>
      </c>
      <c r="E47" s="45">
        <f t="shared" si="2"/>
        <v>3.2592176250679614</v>
      </c>
    </row>
    <row r="48" spans="1:6">
      <c r="A48" s="50" t="s">
        <v>64</v>
      </c>
      <c r="B48" s="8">
        <v>912881</v>
      </c>
      <c r="C48" s="8">
        <v>910042</v>
      </c>
      <c r="D48" s="32">
        <f t="shared" si="1"/>
        <v>17.717023521670232</v>
      </c>
      <c r="E48" s="45">
        <f t="shared" si="2"/>
        <v>-0.31099343726071993</v>
      </c>
    </row>
    <row r="49" spans="1:6">
      <c r="A49" s="50" t="s">
        <v>65</v>
      </c>
      <c r="B49" s="8">
        <v>289528</v>
      </c>
      <c r="C49" s="8">
        <v>304173</v>
      </c>
      <c r="D49" s="32">
        <f t="shared" si="1"/>
        <v>5.921748881542829</v>
      </c>
      <c r="E49" s="45">
        <f t="shared" si="2"/>
        <v>5.0582327097897348</v>
      </c>
    </row>
    <row r="50" spans="1:6">
      <c r="A50" s="50" t="s">
        <v>66</v>
      </c>
      <c r="B50" s="8">
        <v>82885</v>
      </c>
      <c r="C50" s="8">
        <v>95251</v>
      </c>
      <c r="D50" s="32">
        <f t="shared" si="1"/>
        <v>1.8543805752510447</v>
      </c>
      <c r="E50" s="45">
        <f t="shared" si="2"/>
        <v>14.919466731012847</v>
      </c>
    </row>
    <row r="51" spans="1:6">
      <c r="A51" s="50" t="s">
        <v>67</v>
      </c>
      <c r="B51" s="8">
        <v>62425</v>
      </c>
      <c r="C51" s="8">
        <v>61776</v>
      </c>
      <c r="D51" s="32">
        <f t="shared" si="1"/>
        <v>1.2026772886028336</v>
      </c>
      <c r="E51" s="45">
        <f t="shared" si="2"/>
        <v>-1.0396475770925093</v>
      </c>
    </row>
    <row r="52" spans="1:6">
      <c r="A52" s="50" t="s">
        <v>68</v>
      </c>
      <c r="B52" s="8">
        <v>628</v>
      </c>
      <c r="C52" s="8">
        <v>247</v>
      </c>
      <c r="D52" s="32">
        <f t="shared" si="1"/>
        <v>4.8086844451712633E-3</v>
      </c>
      <c r="E52" s="45">
        <f t="shared" si="2"/>
        <v>-60.668789808917197</v>
      </c>
    </row>
    <row r="53" spans="1:6">
      <c r="A53" s="56" t="s">
        <v>69</v>
      </c>
      <c r="B53" s="14">
        <f>SUM(B44:B52)</f>
        <v>5029999</v>
      </c>
      <c r="C53" s="14">
        <f>SUM(C44:C52)</f>
        <v>5136540</v>
      </c>
      <c r="D53" s="33">
        <f t="shared" si="1"/>
        <v>100</v>
      </c>
      <c r="E53" s="33">
        <f t="shared" si="2"/>
        <v>2.1181117531037188</v>
      </c>
    </row>
    <row r="54" spans="1:6">
      <c r="A54" s="50" t="s">
        <v>51</v>
      </c>
    </row>
    <row r="55" spans="1:6">
      <c r="A55" s="50"/>
    </row>
    <row r="57" spans="1:6">
      <c r="A57" s="74" t="s">
        <v>97</v>
      </c>
      <c r="B57" s="74"/>
      <c r="C57" s="74"/>
      <c r="D57" s="74"/>
      <c r="E57" s="74"/>
    </row>
    <row r="58" spans="1:6" ht="34.5" customHeight="1">
      <c r="A58" s="55" t="s">
        <v>58</v>
      </c>
      <c r="B58" s="54" t="s">
        <v>70</v>
      </c>
      <c r="C58" s="54" t="s">
        <v>71</v>
      </c>
      <c r="D58" s="54" t="s">
        <v>72</v>
      </c>
      <c r="E58" s="54" t="s">
        <v>53</v>
      </c>
      <c r="F58" s="53" t="s">
        <v>73</v>
      </c>
    </row>
    <row r="59" spans="1:6">
      <c r="A59" s="50" t="s">
        <v>60</v>
      </c>
      <c r="B59" s="8">
        <v>707355</v>
      </c>
      <c r="C59" s="8">
        <v>480713</v>
      </c>
      <c r="D59" s="8">
        <v>158024</v>
      </c>
      <c r="E59" s="8">
        <v>131200</v>
      </c>
      <c r="F59" s="8">
        <f>SUM(B59:E59)</f>
        <v>1477292</v>
      </c>
    </row>
    <row r="60" spans="1:6">
      <c r="A60" s="50" t="s">
        <v>61</v>
      </c>
      <c r="B60" s="8">
        <v>134913</v>
      </c>
      <c r="C60" s="8">
        <v>88084</v>
      </c>
      <c r="D60" s="8">
        <v>39571</v>
      </c>
      <c r="E60" s="8">
        <v>33667</v>
      </c>
      <c r="F60" s="8">
        <f t="shared" ref="F60:F67" si="3">SUM(B60:E60)</f>
        <v>296235</v>
      </c>
    </row>
    <row r="61" spans="1:6">
      <c r="A61" s="50" t="s">
        <v>62</v>
      </c>
      <c r="B61" s="8">
        <v>200739</v>
      </c>
      <c r="C61" s="8">
        <v>202532</v>
      </c>
      <c r="D61" s="8">
        <v>128343</v>
      </c>
      <c r="E61" s="8">
        <v>63675</v>
      </c>
      <c r="F61" s="8">
        <f t="shared" si="3"/>
        <v>595289</v>
      </c>
    </row>
    <row r="62" spans="1:6">
      <c r="A62" s="50" t="s">
        <v>63</v>
      </c>
      <c r="B62" s="8">
        <v>486699</v>
      </c>
      <c r="C62" s="8">
        <v>497592</v>
      </c>
      <c r="D62" s="8">
        <v>294810</v>
      </c>
      <c r="E62" s="8">
        <v>117134</v>
      </c>
      <c r="F62" s="8">
        <f t="shared" si="3"/>
        <v>1396235</v>
      </c>
    </row>
    <row r="63" spans="1:6">
      <c r="A63" s="50" t="s">
        <v>64</v>
      </c>
      <c r="B63" s="8">
        <v>557999</v>
      </c>
      <c r="C63" s="8">
        <v>220914</v>
      </c>
      <c r="D63" s="8">
        <v>75309</v>
      </c>
      <c r="E63" s="8">
        <v>55820</v>
      </c>
      <c r="F63" s="8">
        <f t="shared" si="3"/>
        <v>910042</v>
      </c>
    </row>
    <row r="64" spans="1:6">
      <c r="A64" s="50" t="s">
        <v>65</v>
      </c>
      <c r="B64" s="8">
        <v>169800</v>
      </c>
      <c r="C64" s="8">
        <v>78978</v>
      </c>
      <c r="D64" s="8">
        <v>29973</v>
      </c>
      <c r="E64" s="8">
        <v>25422</v>
      </c>
      <c r="F64" s="8">
        <f t="shared" si="3"/>
        <v>304173</v>
      </c>
    </row>
    <row r="65" spans="1:6">
      <c r="A65" s="50" t="s">
        <v>66</v>
      </c>
      <c r="B65" s="8">
        <v>28694</v>
      </c>
      <c r="C65" s="8">
        <v>30144</v>
      </c>
      <c r="D65" s="8">
        <v>25283</v>
      </c>
      <c r="E65" s="8">
        <v>11130</v>
      </c>
      <c r="F65" s="8">
        <f t="shared" si="3"/>
        <v>95251</v>
      </c>
    </row>
    <row r="66" spans="1:6">
      <c r="A66" s="50" t="s">
        <v>67</v>
      </c>
      <c r="B66" s="8">
        <v>30015</v>
      </c>
      <c r="C66" s="8">
        <v>15867</v>
      </c>
      <c r="D66" s="8">
        <v>10682</v>
      </c>
      <c r="E66" s="8">
        <v>5212</v>
      </c>
      <c r="F66" s="8">
        <f t="shared" si="3"/>
        <v>61776</v>
      </c>
    </row>
    <row r="67" spans="1:6">
      <c r="A67" s="50" t="s">
        <v>68</v>
      </c>
      <c r="B67" s="8">
        <v>124</v>
      </c>
      <c r="C67" s="8">
        <v>93</v>
      </c>
      <c r="D67" s="8">
        <v>26</v>
      </c>
      <c r="E67" s="8">
        <v>4</v>
      </c>
      <c r="F67" s="8">
        <f t="shared" si="3"/>
        <v>247</v>
      </c>
    </row>
    <row r="68" spans="1:6">
      <c r="A68" s="56" t="s">
        <v>69</v>
      </c>
      <c r="B68" s="14">
        <f>SUM(B59:B67)</f>
        <v>2316338</v>
      </c>
      <c r="C68" s="14">
        <f t="shared" ref="C68:F68" si="4">SUM(C59:C67)</f>
        <v>1614917</v>
      </c>
      <c r="D68" s="14">
        <f t="shared" si="4"/>
        <v>762021</v>
      </c>
      <c r="E68" s="14">
        <f t="shared" si="4"/>
        <v>443264</v>
      </c>
      <c r="F68" s="14">
        <f t="shared" si="4"/>
        <v>5136540</v>
      </c>
    </row>
    <row r="69" spans="1:6">
      <c r="A69" s="50" t="s">
        <v>51</v>
      </c>
    </row>
    <row r="72" spans="1:6">
      <c r="A72" s="74" t="s">
        <v>98</v>
      </c>
      <c r="B72" s="74"/>
      <c r="C72" s="74"/>
    </row>
    <row r="73" spans="1:6" ht="30">
      <c r="A73" s="55" t="s">
        <v>58</v>
      </c>
      <c r="B73" s="53">
        <v>2018</v>
      </c>
      <c r="C73" s="53">
        <v>2019</v>
      </c>
      <c r="D73" s="53" t="s">
        <v>96</v>
      </c>
      <c r="E73" s="53" t="s">
        <v>74</v>
      </c>
    </row>
    <row r="74" spans="1:6">
      <c r="A74" s="50" t="s">
        <v>60</v>
      </c>
      <c r="B74" s="8">
        <v>3086985</v>
      </c>
      <c r="C74" s="8">
        <v>2980691</v>
      </c>
      <c r="D74" s="11">
        <f>C74/$C$83*100</f>
        <v>22.203148659866432</v>
      </c>
      <c r="E74" s="32">
        <f>C74/B74*100-100</f>
        <v>-3.443294994954627</v>
      </c>
    </row>
    <row r="75" spans="1:6">
      <c r="A75" s="50" t="s">
        <v>61</v>
      </c>
      <c r="B75" s="8">
        <v>618361</v>
      </c>
      <c r="C75" s="8">
        <v>647100</v>
      </c>
      <c r="D75" s="11">
        <f t="shared" ref="D75:D83" si="5">C75/$C$83*100</f>
        <v>4.8202438621781214</v>
      </c>
      <c r="E75" s="32">
        <f t="shared" ref="E75:E83" si="6">C75/B75*100-100</f>
        <v>4.6476087592846227</v>
      </c>
    </row>
    <row r="76" spans="1:6">
      <c r="A76" s="50" t="s">
        <v>62</v>
      </c>
      <c r="B76" s="8">
        <v>1468732</v>
      </c>
      <c r="C76" s="8">
        <v>1573065</v>
      </c>
      <c r="D76" s="11">
        <f t="shared" si="5"/>
        <v>11.717751369274033</v>
      </c>
      <c r="E76" s="32">
        <f t="shared" si="6"/>
        <v>7.1036104612686444</v>
      </c>
    </row>
    <row r="77" spans="1:6">
      <c r="A77" s="50" t="s">
        <v>63</v>
      </c>
      <c r="B77" s="8">
        <v>2908006</v>
      </c>
      <c r="C77" s="8">
        <v>3191386</v>
      </c>
      <c r="D77" s="11">
        <f t="shared" si="5"/>
        <v>23.772614400156371</v>
      </c>
      <c r="E77" s="32">
        <f t="shared" si="6"/>
        <v>9.7448217094462564</v>
      </c>
    </row>
    <row r="78" spans="1:6">
      <c r="A78" s="50" t="s">
        <v>64</v>
      </c>
      <c r="B78" s="8">
        <v>3546242</v>
      </c>
      <c r="C78" s="8">
        <v>3653601</v>
      </c>
      <c r="D78" s="11">
        <f t="shared" si="5"/>
        <v>27.215651050993429</v>
      </c>
      <c r="E78" s="32">
        <f t="shared" si="6"/>
        <v>3.0274019652353275</v>
      </c>
    </row>
    <row r="79" spans="1:6">
      <c r="A79" s="50" t="s">
        <v>65</v>
      </c>
      <c r="B79" s="8">
        <v>878102</v>
      </c>
      <c r="C79" s="8">
        <v>923713</v>
      </c>
      <c r="D79" s="11">
        <f t="shared" si="5"/>
        <v>6.8807323731481063</v>
      </c>
      <c r="E79" s="32">
        <f t="shared" si="6"/>
        <v>5.1942712805573876</v>
      </c>
    </row>
    <row r="80" spans="1:6">
      <c r="A80" s="50" t="s">
        <v>66</v>
      </c>
      <c r="B80" s="8">
        <v>231843</v>
      </c>
      <c r="C80" s="8">
        <v>268125</v>
      </c>
      <c r="D80" s="11">
        <f t="shared" si="5"/>
        <v>1.9972614519340268</v>
      </c>
      <c r="E80" s="32">
        <f t="shared" si="6"/>
        <v>15.649383418951615</v>
      </c>
    </row>
    <row r="81" spans="1:6">
      <c r="A81" s="50" t="s">
        <v>67</v>
      </c>
      <c r="B81" s="8">
        <v>175107</v>
      </c>
      <c r="C81" s="8">
        <v>186566</v>
      </c>
      <c r="D81" s="11">
        <f t="shared" si="5"/>
        <v>1.3897289698518365</v>
      </c>
      <c r="E81" s="32">
        <f t="shared" si="6"/>
        <v>6.5439988121548538</v>
      </c>
    </row>
    <row r="82" spans="1:6">
      <c r="A82" s="50" t="s">
        <v>68</v>
      </c>
      <c r="B82" s="8">
        <v>1993</v>
      </c>
      <c r="C82" s="8">
        <v>385</v>
      </c>
      <c r="D82" s="11">
        <f t="shared" si="5"/>
        <v>2.8678625976488593E-3</v>
      </c>
      <c r="E82" s="32">
        <f t="shared" si="6"/>
        <v>-80.682388359257402</v>
      </c>
    </row>
    <row r="83" spans="1:6">
      <c r="A83" s="56" t="s">
        <v>69</v>
      </c>
      <c r="B83" s="38">
        <f>SUM(B74:B82)</f>
        <v>12915371</v>
      </c>
      <c r="C83" s="38">
        <f>SUM(C74:C82)</f>
        <v>13424632</v>
      </c>
      <c r="D83" s="69">
        <f t="shared" si="5"/>
        <v>100</v>
      </c>
      <c r="E83" s="69">
        <f t="shared" si="6"/>
        <v>3.9430613336620439</v>
      </c>
    </row>
    <row r="84" spans="1:6">
      <c r="A84" s="50" t="s">
        <v>51</v>
      </c>
    </row>
    <row r="87" spans="1:6">
      <c r="A87" s="74" t="s">
        <v>99</v>
      </c>
      <c r="B87" s="74"/>
      <c r="C87" s="74"/>
      <c r="D87" s="74"/>
    </row>
    <row r="88" spans="1:6" ht="30">
      <c r="A88" s="55" t="s">
        <v>58</v>
      </c>
      <c r="B88" s="54" t="s">
        <v>70</v>
      </c>
      <c r="C88" s="54" t="s">
        <v>71</v>
      </c>
      <c r="D88" s="54" t="s">
        <v>72</v>
      </c>
      <c r="E88" s="54" t="s">
        <v>53</v>
      </c>
      <c r="F88" s="53" t="s">
        <v>73</v>
      </c>
    </row>
    <row r="89" spans="1:6">
      <c r="A89" s="50" t="s">
        <v>60</v>
      </c>
      <c r="B89" s="8">
        <v>1386900</v>
      </c>
      <c r="C89" s="8">
        <v>793885</v>
      </c>
      <c r="D89" s="8">
        <v>315390</v>
      </c>
      <c r="E89" s="8">
        <v>484516</v>
      </c>
      <c r="F89" s="8">
        <f>SUM(B89:E89)</f>
        <v>2980691</v>
      </c>
    </row>
    <row r="90" spans="1:6">
      <c r="A90" s="50" t="s">
        <v>61</v>
      </c>
      <c r="B90" s="8">
        <v>290765</v>
      </c>
      <c r="C90" s="8">
        <v>183494</v>
      </c>
      <c r="D90" s="8">
        <v>77270</v>
      </c>
      <c r="E90" s="8">
        <v>95571</v>
      </c>
      <c r="F90" s="8">
        <f t="shared" ref="F90:F97" si="7">SUM(B90:E90)</f>
        <v>647100</v>
      </c>
    </row>
    <row r="91" spans="1:6">
      <c r="A91" s="50" t="s">
        <v>62</v>
      </c>
      <c r="B91" s="8">
        <v>462271</v>
      </c>
      <c r="C91" s="8">
        <v>429149</v>
      </c>
      <c r="D91" s="8">
        <v>294868</v>
      </c>
      <c r="E91" s="8">
        <v>386777</v>
      </c>
      <c r="F91" s="8">
        <f t="shared" si="7"/>
        <v>1573065</v>
      </c>
    </row>
    <row r="92" spans="1:6">
      <c r="A92" s="50" t="s">
        <v>63</v>
      </c>
      <c r="B92" s="8">
        <v>904210</v>
      </c>
      <c r="C92" s="8">
        <v>919625</v>
      </c>
      <c r="D92" s="8">
        <v>626582</v>
      </c>
      <c r="E92" s="8">
        <v>740969</v>
      </c>
      <c r="F92" s="8">
        <f t="shared" si="7"/>
        <v>3191386</v>
      </c>
    </row>
    <row r="93" spans="1:6">
      <c r="A93" s="50" t="s">
        <v>64</v>
      </c>
      <c r="B93" s="8">
        <v>2190448</v>
      </c>
      <c r="C93" s="8">
        <v>700704</v>
      </c>
      <c r="D93" s="8">
        <v>269169</v>
      </c>
      <c r="E93" s="8">
        <v>493280</v>
      </c>
      <c r="F93" s="8">
        <f t="shared" si="7"/>
        <v>3653601</v>
      </c>
    </row>
    <row r="94" spans="1:6">
      <c r="A94" s="50" t="s">
        <v>65</v>
      </c>
      <c r="B94" s="8">
        <v>407728</v>
      </c>
      <c r="C94" s="8">
        <v>207068</v>
      </c>
      <c r="D94" s="8">
        <v>91413</v>
      </c>
      <c r="E94" s="8">
        <v>217504</v>
      </c>
      <c r="F94" s="8">
        <f t="shared" si="7"/>
        <v>923713</v>
      </c>
    </row>
    <row r="95" spans="1:6">
      <c r="A95" s="50" t="s">
        <v>66</v>
      </c>
      <c r="B95" s="8">
        <v>72231</v>
      </c>
      <c r="C95" s="8">
        <v>77220</v>
      </c>
      <c r="D95" s="8">
        <v>64119</v>
      </c>
      <c r="E95" s="8">
        <v>54555</v>
      </c>
      <c r="F95" s="8">
        <f t="shared" si="7"/>
        <v>268125</v>
      </c>
    </row>
    <row r="96" spans="1:6">
      <c r="A96" s="50" t="s">
        <v>67</v>
      </c>
      <c r="B96" s="8">
        <v>74979</v>
      </c>
      <c r="C96" s="8">
        <v>42751</v>
      </c>
      <c r="D96" s="8">
        <v>21468</v>
      </c>
      <c r="E96" s="8">
        <v>47368</v>
      </c>
      <c r="F96" s="8">
        <f t="shared" si="7"/>
        <v>186566</v>
      </c>
    </row>
    <row r="97" spans="1:6">
      <c r="A97" s="50" t="s">
        <v>68</v>
      </c>
      <c r="B97" s="8">
        <v>205</v>
      </c>
      <c r="C97" s="8">
        <v>115</v>
      </c>
      <c r="D97" s="8">
        <v>32</v>
      </c>
      <c r="E97" s="8">
        <v>33</v>
      </c>
      <c r="F97" s="8">
        <f t="shared" si="7"/>
        <v>385</v>
      </c>
    </row>
    <row r="98" spans="1:6">
      <c r="A98" s="56" t="s">
        <v>69</v>
      </c>
      <c r="B98" s="14">
        <f>SUM(B89:B97)</f>
        <v>5789737</v>
      </c>
      <c r="C98" s="14">
        <f t="shared" ref="C98:F98" si="8">SUM(C89:C97)</f>
        <v>3354011</v>
      </c>
      <c r="D98" s="14">
        <f t="shared" si="8"/>
        <v>1760311</v>
      </c>
      <c r="E98" s="14">
        <f t="shared" si="8"/>
        <v>2520573</v>
      </c>
      <c r="F98" s="14">
        <f t="shared" si="8"/>
        <v>13424632</v>
      </c>
    </row>
    <row r="99" spans="1:6">
      <c r="A99" s="50" t="s">
        <v>51</v>
      </c>
    </row>
    <row r="102" spans="1:6">
      <c r="A102" s="74" t="s">
        <v>100</v>
      </c>
      <c r="B102" s="74"/>
      <c r="C102" s="74"/>
      <c r="D102" s="74"/>
      <c r="E102" s="74"/>
    </row>
    <row r="103" spans="1:6">
      <c r="A103" s="61" t="s">
        <v>81</v>
      </c>
      <c r="B103" s="57"/>
      <c r="C103" s="57"/>
      <c r="D103" s="57"/>
      <c r="E103" s="57"/>
    </row>
    <row r="104" spans="1:6">
      <c r="A104" s="55" t="s">
        <v>58</v>
      </c>
      <c r="B104" s="53">
        <v>2018</v>
      </c>
      <c r="C104" s="53">
        <v>2019</v>
      </c>
      <c r="D104" s="53" t="s">
        <v>41</v>
      </c>
    </row>
    <row r="105" spans="1:6">
      <c r="A105" s="50" t="s">
        <v>60</v>
      </c>
      <c r="B105" s="11">
        <v>2.0852525923929455</v>
      </c>
      <c r="C105" s="11">
        <v>2.0176722002149878</v>
      </c>
      <c r="D105" s="45">
        <v>-3.2408731884325492</v>
      </c>
    </row>
    <row r="106" spans="1:6">
      <c r="A106" s="50" t="s">
        <v>61</v>
      </c>
      <c r="B106" s="11">
        <v>2.177986996062188</v>
      </c>
      <c r="C106" s="11">
        <v>2.1844144007291511</v>
      </c>
      <c r="D106" s="45">
        <v>0.29510757771207047</v>
      </c>
    </row>
    <row r="107" spans="1:6">
      <c r="A107" s="50" t="s">
        <v>62</v>
      </c>
      <c r="B107" s="11">
        <v>2.5986793681349791</v>
      </c>
      <c r="C107" s="11">
        <v>2.6425232114149599</v>
      </c>
      <c r="D107" s="45">
        <v>1.6871586320957583</v>
      </c>
    </row>
    <row r="108" spans="1:6">
      <c r="A108" s="50" t="s">
        <v>63</v>
      </c>
      <c r="B108" s="11">
        <v>2.1506295459503835</v>
      </c>
      <c r="C108" s="11">
        <v>2.2857083513878393</v>
      </c>
      <c r="D108" s="45">
        <v>6.2808960144627459</v>
      </c>
    </row>
    <row r="109" spans="1:6">
      <c r="A109" s="50" t="s">
        <v>64</v>
      </c>
      <c r="B109" s="11">
        <v>3.8846706197193281</v>
      </c>
      <c r="C109" s="11">
        <v>4.0147608571912068</v>
      </c>
      <c r="D109" s="45">
        <v>3.348809981765656</v>
      </c>
    </row>
    <row r="110" spans="1:6">
      <c r="A110" s="50" t="s">
        <v>65</v>
      </c>
      <c r="B110" s="11">
        <v>3.0328741952419112</v>
      </c>
      <c r="C110" s="11">
        <v>3.036801425504565</v>
      </c>
      <c r="D110" s="45">
        <v>0.12948872949676038</v>
      </c>
    </row>
    <row r="111" spans="1:6">
      <c r="A111" s="50" t="s">
        <v>66</v>
      </c>
      <c r="B111" s="11">
        <v>2.7971647463352838</v>
      </c>
      <c r="C111" s="11">
        <v>2.8149310768390885</v>
      </c>
      <c r="D111" s="45">
        <v>0.63515495564147029</v>
      </c>
    </row>
    <row r="112" spans="1:6">
      <c r="A112" s="50" t="s">
        <v>67</v>
      </c>
      <c r="B112" s="11">
        <v>2.8050780937124551</v>
      </c>
      <c r="C112" s="11">
        <v>3.0200401450401451</v>
      </c>
      <c r="D112" s="45">
        <v>7.6633178879947961</v>
      </c>
    </row>
    <row r="113" spans="1:5">
      <c r="A113" s="50" t="s">
        <v>68</v>
      </c>
      <c r="B113" s="11">
        <v>3.1735668789808917</v>
      </c>
      <c r="C113" s="11">
        <v>1.5587044534412955</v>
      </c>
      <c r="D113" s="45">
        <v>-50.884776881026916</v>
      </c>
    </row>
    <row r="114" spans="1:5">
      <c r="A114" s="56" t="s">
        <v>69</v>
      </c>
      <c r="B114" s="33">
        <v>2.5676687013257857</v>
      </c>
      <c r="C114" s="33">
        <v>2.6135554283622828</v>
      </c>
      <c r="D114" s="70">
        <v>1.7870968716799027</v>
      </c>
    </row>
    <row r="115" spans="1:5">
      <c r="A115" s="50" t="s">
        <v>51</v>
      </c>
    </row>
    <row r="118" spans="1:5">
      <c r="A118" s="74" t="s">
        <v>101</v>
      </c>
      <c r="B118" s="74"/>
      <c r="C118" s="74"/>
      <c r="D118" s="74"/>
      <c r="E118" s="74"/>
    </row>
    <row r="119" spans="1:5">
      <c r="A119" s="59" t="s">
        <v>80</v>
      </c>
      <c r="B119" s="57"/>
      <c r="C119" s="57"/>
      <c r="D119" s="57"/>
      <c r="E119" s="57"/>
    </row>
    <row r="120" spans="1:5">
      <c r="A120" s="55" t="s">
        <v>75</v>
      </c>
      <c r="B120" s="53">
        <v>2018</v>
      </c>
      <c r="C120" s="53">
        <v>2019</v>
      </c>
      <c r="D120" s="53" t="s">
        <v>41</v>
      </c>
    </row>
    <row r="121" spans="1:5">
      <c r="A121" s="50" t="s">
        <v>76</v>
      </c>
      <c r="B121" s="8">
        <v>2884.9316991499991</v>
      </c>
      <c r="C121" s="8">
        <v>3189.3141258600012</v>
      </c>
      <c r="D121" s="32">
        <f>C121/B121*100-100</f>
        <v>10.550767174130456</v>
      </c>
    </row>
    <row r="122" spans="1:5">
      <c r="A122" s="50" t="s">
        <v>77</v>
      </c>
      <c r="B122" s="8">
        <v>1927.2202020500026</v>
      </c>
      <c r="C122" s="8">
        <v>2021.1927472199984</v>
      </c>
      <c r="D122" s="32">
        <f t="shared" ref="D122:D123" si="9">C122/B122*100-100</f>
        <v>4.8760668381348609</v>
      </c>
    </row>
    <row r="123" spans="1:5">
      <c r="A123" s="50" t="s">
        <v>78</v>
      </c>
      <c r="B123" s="8">
        <v>651.42215704999853</v>
      </c>
      <c r="C123" s="8">
        <v>615.2911618400027</v>
      </c>
      <c r="D123" s="32">
        <f t="shared" si="9"/>
        <v>-5.546479317439406</v>
      </c>
    </row>
    <row r="124" spans="1:5">
      <c r="A124" s="56" t="s">
        <v>79</v>
      </c>
      <c r="B124" s="14">
        <f>SUM(B121:B123)</f>
        <v>5463.5740582500002</v>
      </c>
      <c r="C124" s="14">
        <f>SUM(C121:C123)</f>
        <v>5825.7980349200025</v>
      </c>
      <c r="D124" s="33">
        <f>C124/B124*100-100</f>
        <v>6.6297989705665969</v>
      </c>
    </row>
    <row r="125" spans="1:5">
      <c r="A125" s="50" t="s">
        <v>51</v>
      </c>
    </row>
  </sheetData>
  <mergeCells count="11">
    <mergeCell ref="A57:E57"/>
    <mergeCell ref="A118:E118"/>
    <mergeCell ref="A1:D2"/>
    <mergeCell ref="A18:D18"/>
    <mergeCell ref="A31:D31"/>
    <mergeCell ref="A72:C72"/>
    <mergeCell ref="A87:D87"/>
    <mergeCell ref="A102:E102"/>
    <mergeCell ref="A42:E42"/>
    <mergeCell ref="A5:D5"/>
    <mergeCell ref="A3:B3"/>
  </mergeCells>
  <pageMargins left="0.7" right="0.7" top="0.75" bottom="0.75" header="0.3" footer="0.3"/>
  <pageSetup paperSize="9" orientation="portrait" r:id="rId1"/>
  <ignoredErrors>
    <ignoredError sqref="B53:C53 B83:C83 B124:C124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احصاءات المنشآت الفندقية السنوية 2019</KeyWordsAr>
    <KeyWords xmlns="cac204a3-57fb-4aea-ba50-989298fa4f73">Hotel Establishments Statistics 2019</KeyWords>
    <ReleaseID_DB xmlns="cac204a3-57fb-4aea-ba50-989298fa4f73">11392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22905564-5D07-43D0-B815-AC8F71341FB3}"/>
</file>

<file path=customXml/itemProps2.xml><?xml version="1.0" encoding="utf-8"?>
<ds:datastoreItem xmlns:ds="http://schemas.openxmlformats.org/officeDocument/2006/customXml" ds:itemID="{7BEE72D7-F07B-428E-9C26-D987D245D20B}"/>
</file>

<file path=customXml/itemProps3.xml><?xml version="1.0" encoding="utf-8"?>
<ds:datastoreItem xmlns:ds="http://schemas.openxmlformats.org/officeDocument/2006/customXml" ds:itemID="{353973BC-60C6-4BB3-8914-06CD425DE5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Arabic</vt:lpstr>
      <vt:lpstr>En</vt:lpstr>
      <vt:lpstr>En!_Toc398020490</vt:lpstr>
      <vt:lpstr>En!_Toc445288749</vt:lpstr>
      <vt:lpstr>En!_Toc445288750</vt:lpstr>
      <vt:lpstr>En!_Toc445288752</vt:lpstr>
      <vt:lpstr>En!_Toc445288753</vt:lpstr>
      <vt:lpstr>En!_Toc445288754</vt:lpstr>
      <vt:lpstr>En!_Toc445288757</vt:lpstr>
      <vt:lpstr>Arabic!Print_Area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Azza Sultan Saeed Abdulla Alkalbani</dc:creator>
  <cp:lastModifiedBy>Amena Ali Almarzouqi</cp:lastModifiedBy>
  <dcterms:created xsi:type="dcterms:W3CDTF">2016-04-21T07:41:44Z</dcterms:created>
  <dcterms:modified xsi:type="dcterms:W3CDTF">2020-02-18T10:04:49Z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